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2880" windowWidth="9360" windowHeight="4725" activeTab="0"/>
  </bookViews>
  <sheets>
    <sheet name="총괄" sheetId="1" r:id="rId1"/>
    <sheet name="세입 1" sheetId="2" r:id="rId2"/>
    <sheet name="세출1" sheetId="3" r:id="rId3"/>
    <sheet name="세출2" sheetId="4" r:id="rId4"/>
    <sheet name="세출3" sheetId="5" r:id="rId5"/>
    <sheet name="세출4" sheetId="6" r:id="rId6"/>
  </sheets>
  <definedNames>
    <definedName name="_xlnm.Print_Area" localSheetId="2">'세출1'!$A$1:$L$40</definedName>
    <definedName name="_xlnm.Print_Area" localSheetId="3">'세출2'!$A$1:$L$43</definedName>
    <definedName name="_xlnm.Print_Area" localSheetId="4">'세출3'!$A$1:$L$46</definedName>
    <definedName name="_xlnm.Print_Area" localSheetId="5">'세출4'!$A$1:$L$19</definedName>
    <definedName name="_xlnm.Print_Area" localSheetId="0">'총괄'!$A$1:$N$49</definedName>
  </definedNames>
  <calcPr fullCalcOnLoad="1"/>
</workbook>
</file>

<file path=xl/sharedStrings.xml><?xml version="1.0" encoding="utf-8"?>
<sst xmlns="http://schemas.openxmlformats.org/spreadsheetml/2006/main" count="290" uniqueCount="205">
  <si>
    <t>&lt;단위 : 원&gt;</t>
  </si>
  <si>
    <t>증감(B)-(A)</t>
  </si>
  <si>
    <t>(B)</t>
  </si>
  <si>
    <t>액수</t>
  </si>
  <si>
    <t>비율</t>
  </si>
  <si>
    <t>계</t>
  </si>
  <si>
    <t>인건비</t>
  </si>
  <si>
    <t>이월금</t>
  </si>
  <si>
    <t>항</t>
  </si>
  <si>
    <t>목</t>
  </si>
  <si>
    <t>증가(B)-(A)</t>
  </si>
  <si>
    <t>관</t>
  </si>
  <si>
    <t>사무비</t>
  </si>
  <si>
    <t>사업비</t>
  </si>
  <si>
    <t>액 수</t>
  </si>
  <si>
    <t>비 율(%)</t>
  </si>
  <si>
    <t>운영비</t>
  </si>
  <si>
    <t>여비</t>
  </si>
  <si>
    <t>수용비 및 수수료</t>
  </si>
  <si>
    <t>공공요금</t>
  </si>
  <si>
    <t>제세공과금</t>
  </si>
  <si>
    <t>보조금수입</t>
  </si>
  <si>
    <t>후원금수입</t>
  </si>
  <si>
    <t>잡수입</t>
  </si>
  <si>
    <t>경상보조금수입</t>
  </si>
  <si>
    <t>전년도이월금</t>
  </si>
  <si>
    <t>(2) 세입내역</t>
  </si>
  <si>
    <t>(A)</t>
  </si>
  <si>
    <t>급여</t>
  </si>
  <si>
    <t>상여금</t>
  </si>
  <si>
    <t>제수당</t>
  </si>
  <si>
    <t>퇴직금 및 퇴직적립금</t>
  </si>
  <si>
    <t>의료보험료</t>
  </si>
  <si>
    <t>국민연금등사회보험부담금</t>
  </si>
  <si>
    <t>기타예금이자수입</t>
  </si>
  <si>
    <t>&lt;별지 제6호 서식&gt;</t>
  </si>
  <si>
    <t>(1)세입세출 총괄</t>
  </si>
  <si>
    <t>1. 예금이자</t>
  </si>
  <si>
    <t>3)세출내역</t>
  </si>
  <si>
    <t xml:space="preserve">퇴직금 및 </t>
  </si>
  <si>
    <t>퇴직적립금</t>
  </si>
  <si>
    <t>국민연금 등</t>
  </si>
  <si>
    <t>사회보험부담금</t>
  </si>
  <si>
    <t>관</t>
  </si>
  <si>
    <t>항</t>
  </si>
  <si>
    <t>목</t>
  </si>
  <si>
    <t>증가(B)-(A)</t>
  </si>
  <si>
    <t>(A)</t>
  </si>
  <si>
    <t>(B)</t>
  </si>
  <si>
    <t>액 수</t>
  </si>
  <si>
    <t>비 율(%)</t>
  </si>
  <si>
    <t>사무비</t>
  </si>
  <si>
    <t>운영비</t>
  </si>
  <si>
    <t>여비</t>
  </si>
  <si>
    <t>수용비 및 수수료</t>
  </si>
  <si>
    <t>기타수용비</t>
  </si>
  <si>
    <t>공공요금</t>
  </si>
  <si>
    <t>제세공과금</t>
  </si>
  <si>
    <t>차량비</t>
  </si>
  <si>
    <t>이용자부담금</t>
  </si>
  <si>
    <t>이용 비용 수입</t>
  </si>
  <si>
    <t>Day Care 비용</t>
  </si>
  <si>
    <t>세            입</t>
  </si>
  <si>
    <t>세            출</t>
  </si>
  <si>
    <t>기타후생경비</t>
  </si>
  <si>
    <t>업무추진비</t>
  </si>
  <si>
    <t>회의비</t>
  </si>
  <si>
    <t>재산조성비</t>
  </si>
  <si>
    <t>시설비</t>
  </si>
  <si>
    <t>자산취득비</t>
  </si>
  <si>
    <t>시설장비유지비</t>
  </si>
  <si>
    <t>의료비</t>
  </si>
  <si>
    <t>생계비</t>
  </si>
  <si>
    <t>주간재활사업비</t>
  </si>
  <si>
    <t>직업재활사업비</t>
  </si>
  <si>
    <t>교육연구사업비</t>
  </si>
  <si>
    <t>예비비</t>
  </si>
  <si>
    <t>기관운영비</t>
  </si>
  <si>
    <t>운영비</t>
  </si>
  <si>
    <t>1. 종사자 인건비</t>
  </si>
  <si>
    <t>2. 운영비</t>
  </si>
  <si>
    <t>3. 프로그램비</t>
  </si>
  <si>
    <t>기타후생경비</t>
  </si>
  <si>
    <t>업무추진비</t>
  </si>
  <si>
    <t>기관운영비</t>
  </si>
  <si>
    <t>재산조성비</t>
  </si>
  <si>
    <t>시설비</t>
  </si>
  <si>
    <t>시설장비유지비</t>
  </si>
  <si>
    <t>자산취득비</t>
  </si>
  <si>
    <t>사업비</t>
  </si>
  <si>
    <t>의료비</t>
  </si>
  <si>
    <t>생계비</t>
  </si>
  <si>
    <t>주간재활사업비</t>
  </si>
  <si>
    <t>직업재활사업비</t>
  </si>
  <si>
    <t>교육연구사업비</t>
  </si>
  <si>
    <t>교통 여비</t>
  </si>
  <si>
    <t>도서구입비</t>
  </si>
  <si>
    <t>사무용품비</t>
  </si>
  <si>
    <t>협회비</t>
  </si>
  <si>
    <t>지부회비</t>
  </si>
  <si>
    <t>보험료</t>
  </si>
  <si>
    <t>차량유류대</t>
  </si>
  <si>
    <t>기관운영비</t>
  </si>
  <si>
    <t>회의비</t>
  </si>
  <si>
    <t>시설정비비</t>
  </si>
  <si>
    <t>보건위생 및 시약대</t>
  </si>
  <si>
    <t>식대비</t>
  </si>
  <si>
    <t>예비비</t>
  </si>
  <si>
    <t>1. 기타주간재활프로그램</t>
  </si>
  <si>
    <t>2. 주말여가활용</t>
  </si>
  <si>
    <t>3. 특별활동</t>
  </si>
  <si>
    <t>4. 행사비</t>
  </si>
  <si>
    <t>5. 특별프로그램</t>
  </si>
  <si>
    <t>1. 직업재활프로그램</t>
  </si>
  <si>
    <t>예비비</t>
  </si>
  <si>
    <t>회의비</t>
  </si>
  <si>
    <t>1. 일반후원금</t>
  </si>
  <si>
    <t>이용비용수입</t>
  </si>
  <si>
    <t>Day care 비용수입</t>
  </si>
  <si>
    <t>1. 이용료</t>
  </si>
  <si>
    <t>이용자부담금</t>
  </si>
  <si>
    <t>이월금</t>
  </si>
  <si>
    <t>쉼터 운영 수입</t>
  </si>
  <si>
    <t>총계</t>
  </si>
  <si>
    <t>예비비</t>
  </si>
  <si>
    <t>차기이월</t>
  </si>
  <si>
    <t>차기이월</t>
  </si>
  <si>
    <t>차기이월금</t>
  </si>
  <si>
    <t>상여수당</t>
  </si>
  <si>
    <t>`</t>
  </si>
  <si>
    <t>차기이월</t>
  </si>
  <si>
    <t>차기이월금</t>
  </si>
  <si>
    <t>차량정비유지비</t>
  </si>
  <si>
    <t>차량비</t>
  </si>
  <si>
    <t>2. 지정후원금</t>
  </si>
  <si>
    <t>자판기수입</t>
  </si>
  <si>
    <t>결연사업비</t>
  </si>
  <si>
    <t>홍보비</t>
  </si>
  <si>
    <t>기타 잡수입</t>
  </si>
  <si>
    <t>정근수당</t>
  </si>
  <si>
    <t>기말수당</t>
  </si>
  <si>
    <t>장기근속수당</t>
  </si>
  <si>
    <t>가계지원비</t>
  </si>
  <si>
    <t>가계보조수당</t>
  </si>
  <si>
    <t>교통급식비</t>
  </si>
  <si>
    <t>생활복지사수당</t>
  </si>
  <si>
    <t>명절휴가비</t>
  </si>
  <si>
    <t>퇴직금 및 적립금</t>
  </si>
  <si>
    <t>의료보험료</t>
  </si>
  <si>
    <t>국민연금</t>
  </si>
  <si>
    <t>고용보험</t>
  </si>
  <si>
    <t>산재보험료</t>
  </si>
  <si>
    <t>기타후생경비</t>
  </si>
  <si>
    <t>관리비</t>
  </si>
  <si>
    <t>2. 취업장 관리 및 개발비</t>
  </si>
  <si>
    <t>1. 이월금</t>
  </si>
  <si>
    <t>난방비</t>
  </si>
  <si>
    <t>1. 결연사업비</t>
  </si>
  <si>
    <t>기타 제세공과금</t>
  </si>
  <si>
    <t>연료비</t>
  </si>
  <si>
    <t>상하수도</t>
  </si>
  <si>
    <t>기타공공요금</t>
  </si>
  <si>
    <t>쉼터운영수입</t>
  </si>
  <si>
    <t>자판기수입</t>
  </si>
  <si>
    <t>2. 기타잡수입</t>
  </si>
  <si>
    <t>2008년 예산</t>
  </si>
  <si>
    <t>2009년 (가)예산</t>
  </si>
  <si>
    <t>전화료</t>
  </si>
  <si>
    <t>6. 사례관리비</t>
  </si>
  <si>
    <t>7. 자원봉사활동비</t>
  </si>
  <si>
    <t>8. 부서활동지원비</t>
  </si>
  <si>
    <t>9. 쉼터운영비</t>
  </si>
  <si>
    <t>3. 사례관리비</t>
  </si>
  <si>
    <t>4. 자원봉사활동비</t>
  </si>
  <si>
    <t>5. 취업전교육비</t>
  </si>
  <si>
    <t>시설장(13호봉)</t>
  </si>
  <si>
    <t>생활복지사(2호봉)</t>
  </si>
  <si>
    <t>지방수당(5년이하)</t>
  </si>
  <si>
    <t>지방수당(5년이상)</t>
  </si>
  <si>
    <t>시간외근무수당</t>
  </si>
  <si>
    <t>가족수당</t>
  </si>
  <si>
    <t>직책수당(시설장)</t>
  </si>
  <si>
    <t>3. 쉼터운영수입</t>
  </si>
  <si>
    <t>2009년 (가)예산 산출내역</t>
  </si>
  <si>
    <t>2009년 (가)예산 산출내역</t>
  </si>
  <si>
    <t>2010년도 한라사회복귀시설 (가) 예산서</t>
  </si>
  <si>
    <t>제출일자 : 2009. 12 &lt;단위 : 원&gt;</t>
  </si>
  <si>
    <t>2009 예산</t>
  </si>
  <si>
    <t>2010 (가)예산</t>
  </si>
  <si>
    <t>2009예산</t>
  </si>
  <si>
    <t>2010(가)예산</t>
  </si>
  <si>
    <t>홍보사업비</t>
  </si>
  <si>
    <t>후원자관리 및 발굴</t>
  </si>
  <si>
    <t>2010 (가) 예산</t>
  </si>
  <si>
    <t>2010년 (가)예산 산출내역</t>
  </si>
  <si>
    <t>시설장(14호봉)</t>
  </si>
  <si>
    <t>생활복지사(3호봉)</t>
  </si>
  <si>
    <t>전문요원(3호봉)</t>
  </si>
  <si>
    <t>전문요원(4호봉)</t>
  </si>
  <si>
    <t>장기요양보험료</t>
  </si>
  <si>
    <t>2009년 예산</t>
  </si>
  <si>
    <t>2010년 (가)예산</t>
  </si>
  <si>
    <t>1. 직원교육</t>
  </si>
  <si>
    <t>2. 직원workshop</t>
  </si>
  <si>
    <t>1. 소식지 발행</t>
  </si>
</sst>
</file>

<file path=xl/styles.xml><?xml version="1.0" encoding="utf-8"?>
<styleSheet xmlns="http://schemas.openxmlformats.org/spreadsheetml/2006/main">
  <numFmts count="5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&quot;원*&quot;"/>
    <numFmt numFmtId="179" formatCode="#,##0&quot;월&quot;\="/>
    <numFmt numFmtId="180" formatCode="##,###&quot;원*&quot;"/>
    <numFmt numFmtId="181" formatCode="##&quot;% =&quot;"/>
    <numFmt numFmtId="182" formatCode="###,###&quot;원&quot;"/>
    <numFmt numFmtId="183" formatCode="###,###&quot;원*&quot;"/>
    <numFmt numFmtId="184" formatCode="\ #&quot;% =&quot;"/>
    <numFmt numFmtId="185" formatCode="#&quot;명*&quot;"/>
    <numFmt numFmtId="186" formatCode="\ #&quot;월 =&quot;"/>
    <numFmt numFmtId="187" formatCode="#,##0&quot;원/&quot;"/>
    <numFmt numFmtId="188" formatCode="0.000%"/>
    <numFmt numFmtId="189" formatCode="0.0%"/>
    <numFmt numFmtId="190" formatCode="##&quot;=&quot;"/>
    <numFmt numFmtId="191" formatCode="##&quot;%=&quot;"/>
    <numFmt numFmtId="192" formatCode="##&quot;%&quot;"/>
    <numFmt numFmtId="193" formatCode="##&quot;00%&quot;"/>
    <numFmt numFmtId="194" formatCode="##&quot;00%=&quot;"/>
    <numFmt numFmtId="195" formatCode="##.0&quot;00%=&quot;"/>
    <numFmt numFmtId="196" formatCode="##.00&quot;00%=&quot;"/>
    <numFmt numFmtId="197" formatCode="##.000&quot;00%=&quot;"/>
    <numFmt numFmtId="198" formatCode="0%&quot;=&quot;"/>
    <numFmt numFmtId="199" formatCode="#,###&quot;원*&quot;"/>
    <numFmt numFmtId="200" formatCode="#,###&quot;명*&quot;"/>
    <numFmt numFmtId="201" formatCode="#,###&quot;월=&quot;"/>
    <numFmt numFmtId="202" formatCode="##,###&quot; *&quot;"/>
    <numFmt numFmtId="203" formatCode="#,##0&quot;원=&quot;"/>
    <numFmt numFmtId="204" formatCode="#,##0&quot;회=&quot;"/>
    <numFmt numFmtId="205" formatCode="##,###&quot;명=&quot;"/>
    <numFmt numFmtId="206" formatCode="#,###&quot;회=&quot;"/>
    <numFmt numFmtId="207" formatCode="#,###&quot;명]=&quot;"/>
    <numFmt numFmtId="208" formatCode="#,###&quot;명=&quot;"/>
    <numFmt numFmtId="209" formatCode="#,##0&quot;월=&quot;"/>
    <numFmt numFmtId="210" formatCode="#,##0&quot;명*&quot;"/>
    <numFmt numFmtId="211" formatCode="##,###&quot;회*&quot;"/>
    <numFmt numFmtId="212" formatCode="#,##0&quot;회&quot;\="/>
    <numFmt numFmtId="213" formatCode="mm&quot;월&quot;\ dd&quot;일&quot;"/>
    <numFmt numFmtId="214" formatCode="0_ "/>
    <numFmt numFmtId="215" formatCode="0.000_);[Red]\(0.000\)"/>
    <numFmt numFmtId="216" formatCode="&quot;₩&quot;#,##0"/>
  </numFmts>
  <fonts count="51">
    <font>
      <sz val="11"/>
      <name val="돋움"/>
      <family val="3"/>
    </font>
    <font>
      <sz val="8"/>
      <name val="돋움"/>
      <family val="3"/>
    </font>
    <font>
      <sz val="10"/>
      <name val="굴림체"/>
      <family val="3"/>
    </font>
    <font>
      <b/>
      <sz val="10"/>
      <name val="굴림체"/>
      <family val="3"/>
    </font>
    <font>
      <sz val="14"/>
      <name val="굴림체"/>
      <family val="3"/>
    </font>
    <font>
      <sz val="11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6"/>
      <name val="굴림체"/>
      <family val="3"/>
    </font>
    <font>
      <sz val="9"/>
      <name val="굴림체"/>
      <family val="3"/>
    </font>
    <font>
      <sz val="10"/>
      <color indexed="10"/>
      <name val="굴림체"/>
      <family val="3"/>
    </font>
    <font>
      <sz val="10"/>
      <color indexed="8"/>
      <name val="굴림체"/>
      <family val="3"/>
    </font>
    <font>
      <b/>
      <sz val="9"/>
      <name val="굴림체"/>
      <family val="3"/>
    </font>
    <font>
      <sz val="11"/>
      <color indexed="10"/>
      <name val="굴림체"/>
      <family val="3"/>
    </font>
    <font>
      <sz val="11"/>
      <color indexed="9"/>
      <name val="굴림체"/>
      <family val="3"/>
    </font>
    <font>
      <sz val="10"/>
      <name val="굴림"/>
      <family val="3"/>
    </font>
    <font>
      <sz val="10"/>
      <color indexed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>
        <color indexed="8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73">
    <xf numFmtId="0" fontId="0" fillId="0" borderId="0" xfId="0" applyAlignment="1">
      <alignment/>
    </xf>
    <xf numFmtId="3" fontId="2" fillId="0" borderId="10" xfId="0" applyNumberFormat="1" applyFont="1" applyBorder="1" applyAlignment="1">
      <alignment horizontal="right" vertical="center"/>
    </xf>
    <xf numFmtId="9" fontId="2" fillId="0" borderId="10" xfId="43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1" fontId="3" fillId="0" borderId="10" xfId="48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1" fontId="2" fillId="0" borderId="15" xfId="48" applyFont="1" applyFill="1" applyBorder="1" applyAlignment="1">
      <alignment horizontal="right" vertical="center"/>
    </xf>
    <xf numFmtId="41" fontId="2" fillId="0" borderId="13" xfId="48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1" fontId="2" fillId="0" borderId="10" xfId="48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1" fontId="2" fillId="0" borderId="10" xfId="48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1" fontId="5" fillId="0" borderId="17" xfId="48" applyFont="1" applyFill="1" applyBorder="1" applyAlignment="1">
      <alignment vertical="center"/>
    </xf>
    <xf numFmtId="41" fontId="5" fillId="0" borderId="0" xfId="48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9" fontId="2" fillId="0" borderId="20" xfId="43" applyNumberFormat="1" applyFont="1" applyBorder="1" applyAlignment="1">
      <alignment horizontal="right" vertical="center"/>
    </xf>
    <xf numFmtId="9" fontId="2" fillId="0" borderId="15" xfId="43" applyNumberFormat="1" applyFont="1" applyBorder="1" applyAlignment="1">
      <alignment horizontal="right" vertical="center"/>
    </xf>
    <xf numFmtId="41" fontId="2" fillId="0" borderId="10" xfId="48" applyFont="1" applyBorder="1" applyAlignment="1">
      <alignment vertical="center"/>
    </xf>
    <xf numFmtId="3" fontId="2" fillId="0" borderId="20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9" fontId="2" fillId="0" borderId="13" xfId="43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1" fontId="9" fillId="0" borderId="10" xfId="48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41" fontId="9" fillId="0" borderId="10" xfId="48" applyFont="1" applyBorder="1" applyAlignment="1">
      <alignment vertical="center"/>
    </xf>
    <xf numFmtId="9" fontId="2" fillId="0" borderId="11" xfId="43" applyFont="1" applyBorder="1" applyAlignment="1">
      <alignment vertical="center"/>
    </xf>
    <xf numFmtId="41" fontId="9" fillId="0" borderId="11" xfId="48" applyFont="1" applyBorder="1" applyAlignment="1">
      <alignment vertical="center"/>
    </xf>
    <xf numFmtId="41" fontId="2" fillId="0" borderId="12" xfId="48" applyFont="1" applyBorder="1" applyAlignment="1">
      <alignment vertical="center"/>
    </xf>
    <xf numFmtId="41" fontId="2" fillId="0" borderId="24" xfId="48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9" fontId="2" fillId="0" borderId="11" xfId="43" applyNumberFormat="1" applyFont="1" applyBorder="1" applyAlignment="1">
      <alignment vertical="center"/>
    </xf>
    <xf numFmtId="41" fontId="2" fillId="0" borderId="26" xfId="0" applyNumberFormat="1" applyFont="1" applyBorder="1" applyAlignment="1">
      <alignment vertical="center"/>
    </xf>
    <xf numFmtId="41" fontId="9" fillId="0" borderId="20" xfId="48" applyFont="1" applyBorder="1" applyAlignment="1">
      <alignment vertical="center"/>
    </xf>
    <xf numFmtId="41" fontId="10" fillId="0" borderId="27" xfId="48" applyFont="1" applyBorder="1" applyAlignment="1">
      <alignment vertical="center"/>
    </xf>
    <xf numFmtId="41" fontId="9" fillId="0" borderId="15" xfId="48" applyFont="1" applyBorder="1" applyAlignment="1">
      <alignment vertical="center"/>
    </xf>
    <xf numFmtId="41" fontId="9" fillId="0" borderId="20" xfId="48" applyFont="1" applyBorder="1" applyAlignment="1">
      <alignment horizontal="center" vertical="center"/>
    </xf>
    <xf numFmtId="41" fontId="2" fillId="0" borderId="20" xfId="48" applyFont="1" applyBorder="1" applyAlignment="1">
      <alignment vertical="center"/>
    </xf>
    <xf numFmtId="41" fontId="2" fillId="0" borderId="28" xfId="48" applyFont="1" applyBorder="1" applyAlignment="1">
      <alignment vertical="center"/>
    </xf>
    <xf numFmtId="41" fontId="9" fillId="0" borderId="15" xfId="48" applyFont="1" applyBorder="1" applyAlignment="1">
      <alignment horizontal="center" vertical="center"/>
    </xf>
    <xf numFmtId="41" fontId="2" fillId="0" borderId="15" xfId="48" applyFont="1" applyBorder="1" applyAlignment="1">
      <alignment vertical="center"/>
    </xf>
    <xf numFmtId="41" fontId="2" fillId="0" borderId="16" xfId="48" applyFont="1" applyBorder="1" applyAlignment="1">
      <alignment vertical="center"/>
    </xf>
    <xf numFmtId="179" fontId="2" fillId="0" borderId="12" xfId="48" applyNumberFormat="1" applyFont="1" applyBorder="1" applyAlignment="1">
      <alignment vertical="center"/>
    </xf>
    <xf numFmtId="41" fontId="2" fillId="0" borderId="27" xfId="48" applyFont="1" applyBorder="1" applyAlignment="1">
      <alignment vertical="center"/>
    </xf>
    <xf numFmtId="178" fontId="9" fillId="0" borderId="11" xfId="48" applyNumberFormat="1" applyFont="1" applyBorder="1" applyAlignment="1">
      <alignment vertical="center"/>
    </xf>
    <xf numFmtId="182" fontId="2" fillId="0" borderId="12" xfId="48" applyNumberFormat="1" applyFont="1" applyBorder="1" applyAlignment="1">
      <alignment vertical="center"/>
    </xf>
    <xf numFmtId="41" fontId="10" fillId="0" borderId="29" xfId="48" applyFont="1" applyBorder="1" applyAlignment="1">
      <alignment vertical="center"/>
    </xf>
    <xf numFmtId="9" fontId="2" fillId="0" borderId="16" xfId="43" applyFont="1" applyBorder="1" applyAlignment="1">
      <alignment vertical="center"/>
    </xf>
    <xf numFmtId="41" fontId="2" fillId="0" borderId="19" xfId="48" applyFont="1" applyBorder="1" applyAlignment="1">
      <alignment vertical="center"/>
    </xf>
    <xf numFmtId="178" fontId="9" fillId="0" borderId="14" xfId="48" applyNumberFormat="1" applyFont="1" applyBorder="1" applyAlignment="1">
      <alignment vertical="center"/>
    </xf>
    <xf numFmtId="183" fontId="2" fillId="0" borderId="30" xfId="48" applyNumberFormat="1" applyFont="1" applyBorder="1" applyAlignment="1">
      <alignment vertical="center"/>
    </xf>
    <xf numFmtId="185" fontId="2" fillId="0" borderId="30" xfId="48" applyNumberFormat="1" applyFont="1" applyBorder="1" applyAlignment="1">
      <alignment vertical="center"/>
    </xf>
    <xf numFmtId="41" fontId="2" fillId="0" borderId="31" xfId="48" applyFont="1" applyBorder="1" applyAlignment="1">
      <alignment vertical="center"/>
    </xf>
    <xf numFmtId="41" fontId="2" fillId="0" borderId="26" xfId="48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41" fontId="2" fillId="0" borderId="11" xfId="48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87" fontId="2" fillId="0" borderId="12" xfId="48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41" fontId="2" fillId="0" borderId="20" xfId="48" applyFont="1" applyBorder="1" applyAlignment="1">
      <alignment horizontal="center" vertical="center"/>
    </xf>
    <xf numFmtId="0" fontId="2" fillId="0" borderId="20" xfId="48" applyNumberFormat="1" applyFont="1" applyBorder="1" applyAlignment="1">
      <alignment horizontal="center" vertical="center"/>
    </xf>
    <xf numFmtId="41" fontId="2" fillId="0" borderId="20" xfId="48" applyNumberFormat="1" applyFont="1" applyBorder="1" applyAlignment="1">
      <alignment vertical="center"/>
    </xf>
    <xf numFmtId="41" fontId="2" fillId="0" borderId="10" xfId="48" applyNumberFormat="1" applyFont="1" applyBorder="1" applyAlignment="1">
      <alignment vertical="center"/>
    </xf>
    <xf numFmtId="9" fontId="2" fillId="0" borderId="10" xfId="43" applyFont="1" applyBorder="1" applyAlignment="1">
      <alignment vertical="center"/>
    </xf>
    <xf numFmtId="178" fontId="2" fillId="0" borderId="32" xfId="48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41" fontId="2" fillId="0" borderId="13" xfId="48" applyFont="1" applyBorder="1" applyAlignment="1">
      <alignment vertical="center"/>
    </xf>
    <xf numFmtId="178" fontId="2" fillId="0" borderId="30" xfId="48" applyNumberFormat="1" applyFont="1" applyBorder="1" applyAlignment="1">
      <alignment horizontal="center" vertical="center"/>
    </xf>
    <xf numFmtId="0" fontId="2" fillId="0" borderId="10" xfId="48" applyNumberFormat="1" applyFont="1" applyBorder="1" applyAlignment="1">
      <alignment horizontal="center" vertical="center"/>
    </xf>
    <xf numFmtId="178" fontId="2" fillId="0" borderId="12" xfId="48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99" fontId="2" fillId="0" borderId="0" xfId="48" applyNumberFormat="1" applyFont="1" applyBorder="1" applyAlignment="1">
      <alignment vertical="center"/>
    </xf>
    <xf numFmtId="200" fontId="2" fillId="0" borderId="0" xfId="48" applyNumberFormat="1" applyFont="1" applyBorder="1" applyAlignment="1">
      <alignment vertical="center"/>
    </xf>
    <xf numFmtId="201" fontId="2" fillId="0" borderId="0" xfId="48" applyNumberFormat="1" applyFont="1" applyBorder="1" applyAlignment="1">
      <alignment vertical="center"/>
    </xf>
    <xf numFmtId="41" fontId="2" fillId="0" borderId="19" xfId="48" applyFont="1" applyBorder="1" applyAlignment="1">
      <alignment/>
    </xf>
    <xf numFmtId="41" fontId="2" fillId="0" borderId="27" xfId="48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0" xfId="0" applyFont="1" applyAlignment="1">
      <alignment horizontal="center"/>
    </xf>
    <xf numFmtId="41" fontId="2" fillId="0" borderId="0" xfId="48" applyFont="1" applyAlignment="1">
      <alignment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2" fillId="0" borderId="34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41" fontId="12" fillId="0" borderId="20" xfId="48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41" fontId="2" fillId="0" borderId="10" xfId="48" applyFont="1" applyFill="1" applyBorder="1" applyAlignment="1">
      <alignment vertical="center"/>
    </xf>
    <xf numFmtId="41" fontId="5" fillId="0" borderId="0" xfId="48" applyFont="1" applyAlignment="1">
      <alignment vertical="center"/>
    </xf>
    <xf numFmtId="41" fontId="2" fillId="0" borderId="10" xfId="61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78" fontId="9" fillId="0" borderId="14" xfId="0" applyNumberFormat="1" applyFont="1" applyBorder="1" applyAlignment="1">
      <alignment vertical="center"/>
    </xf>
    <xf numFmtId="41" fontId="9" fillId="0" borderId="30" xfId="48" applyFont="1" applyBorder="1" applyAlignment="1">
      <alignment vertical="center"/>
    </xf>
    <xf numFmtId="178" fontId="9" fillId="0" borderId="30" xfId="48" applyNumberFormat="1" applyFont="1" applyBorder="1" applyAlignment="1">
      <alignment vertical="center"/>
    </xf>
    <xf numFmtId="179" fontId="9" fillId="0" borderId="30" xfId="48" applyNumberFormat="1" applyFont="1" applyBorder="1" applyAlignment="1">
      <alignment vertical="center"/>
    </xf>
    <xf numFmtId="179" fontId="9" fillId="0" borderId="32" xfId="48" applyNumberFormat="1" applyFont="1" applyBorder="1" applyAlignment="1">
      <alignment vertical="center"/>
    </xf>
    <xf numFmtId="0" fontId="9" fillId="0" borderId="28" xfId="48" applyNumberFormat="1" applyFont="1" applyBorder="1" applyAlignment="1">
      <alignment vertical="center"/>
    </xf>
    <xf numFmtId="41" fontId="9" fillId="0" borderId="32" xfId="48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99" fontId="2" fillId="0" borderId="12" xfId="48" applyNumberFormat="1" applyFont="1" applyBorder="1" applyAlignment="1">
      <alignment vertical="center"/>
    </xf>
    <xf numFmtId="201" fontId="2" fillId="0" borderId="12" xfId="48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199" fontId="2" fillId="0" borderId="30" xfId="48" applyNumberFormat="1" applyFont="1" applyBorder="1" applyAlignment="1">
      <alignment vertical="center"/>
    </xf>
    <xf numFmtId="201" fontId="2" fillId="0" borderId="30" xfId="48" applyNumberFormat="1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41" fontId="2" fillId="0" borderId="15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41" fontId="2" fillId="0" borderId="10" xfId="48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1" xfId="0" applyFont="1" applyBorder="1" applyAlignment="1">
      <alignment horizontal="center"/>
    </xf>
    <xf numFmtId="41" fontId="2" fillId="0" borderId="24" xfId="48" applyFont="1" applyBorder="1" applyAlignment="1">
      <alignment/>
    </xf>
    <xf numFmtId="199" fontId="2" fillId="0" borderId="32" xfId="48" applyNumberFormat="1" applyFont="1" applyBorder="1" applyAlignment="1">
      <alignment vertical="center"/>
    </xf>
    <xf numFmtId="201" fontId="2" fillId="0" borderId="32" xfId="48" applyNumberFormat="1" applyFont="1" applyBorder="1" applyAlignment="1">
      <alignment vertical="center"/>
    </xf>
    <xf numFmtId="9" fontId="2" fillId="0" borderId="20" xfId="43" applyFont="1" applyBorder="1" applyAlignment="1">
      <alignment vertical="center"/>
    </xf>
    <xf numFmtId="41" fontId="2" fillId="0" borderId="15" xfId="48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37" xfId="0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2" fillId="0" borderId="15" xfId="43" applyFont="1" applyBorder="1" applyAlignment="1">
      <alignment vertical="center"/>
    </xf>
    <xf numFmtId="0" fontId="0" fillId="0" borderId="33" xfId="0" applyBorder="1" applyAlignment="1">
      <alignment/>
    </xf>
    <xf numFmtId="0" fontId="0" fillId="0" borderId="38" xfId="0" applyBorder="1" applyAlignment="1">
      <alignment/>
    </xf>
    <xf numFmtId="200" fontId="2" fillId="0" borderId="12" xfId="48" applyNumberFormat="1" applyFont="1" applyBorder="1" applyAlignment="1">
      <alignment vertical="center"/>
    </xf>
    <xf numFmtId="9" fontId="2" fillId="0" borderId="36" xfId="43" applyFont="1" applyBorder="1" applyAlignment="1">
      <alignment vertical="center"/>
    </xf>
    <xf numFmtId="9" fontId="2" fillId="0" borderId="35" xfId="43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204" fontId="2" fillId="0" borderId="0" xfId="48" applyNumberFormat="1" applyFont="1" applyBorder="1" applyAlignment="1">
      <alignment horizontal="center" vertical="center"/>
    </xf>
    <xf numFmtId="205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1" fontId="10" fillId="0" borderId="24" xfId="48" applyFont="1" applyBorder="1" applyAlignment="1">
      <alignment/>
    </xf>
    <xf numFmtId="201" fontId="2" fillId="0" borderId="0" xfId="48" applyNumberFormat="1" applyFont="1" applyBorder="1" applyAlignment="1">
      <alignment horizontal="center" vertical="center"/>
    </xf>
    <xf numFmtId="206" fontId="2" fillId="0" borderId="0" xfId="48" applyNumberFormat="1" applyFont="1" applyBorder="1" applyAlignment="1">
      <alignment horizontal="center" vertical="center"/>
    </xf>
    <xf numFmtId="208" fontId="2" fillId="0" borderId="0" xfId="48" applyNumberFormat="1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41" fontId="2" fillId="0" borderId="40" xfId="48" applyNumberFormat="1" applyFont="1" applyBorder="1" applyAlignment="1">
      <alignment vertical="center"/>
    </xf>
    <xf numFmtId="9" fontId="2" fillId="0" borderId="40" xfId="43" applyFont="1" applyBorder="1" applyAlignment="1">
      <alignment vertical="center"/>
    </xf>
    <xf numFmtId="41" fontId="2" fillId="0" borderId="40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41" fontId="10" fillId="0" borderId="29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41" fontId="10" fillId="0" borderId="41" xfId="48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41" fontId="9" fillId="0" borderId="11" xfId="48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80" fontId="2" fillId="0" borderId="32" xfId="48" applyNumberFormat="1" applyFont="1" applyBorder="1" applyAlignment="1">
      <alignment vertical="center"/>
    </xf>
    <xf numFmtId="41" fontId="9" fillId="0" borderId="16" xfId="48" applyFont="1" applyBorder="1" applyAlignment="1">
      <alignment vertical="center"/>
    </xf>
    <xf numFmtId="41" fontId="2" fillId="0" borderId="42" xfId="48" applyFont="1" applyBorder="1" applyAlignment="1">
      <alignment vertical="center"/>
    </xf>
    <xf numFmtId="41" fontId="9" fillId="0" borderId="13" xfId="48" applyFont="1" applyBorder="1" applyAlignment="1">
      <alignment horizontal="center" vertical="center"/>
    </xf>
    <xf numFmtId="178" fontId="9" fillId="0" borderId="0" xfId="48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41" fontId="9" fillId="0" borderId="16" xfId="48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3" fontId="5" fillId="0" borderId="44" xfId="0" applyNumberFormat="1" applyFont="1" applyBorder="1" applyAlignment="1">
      <alignment vertical="center"/>
    </xf>
    <xf numFmtId="41" fontId="2" fillId="0" borderId="44" xfId="48" applyFont="1" applyBorder="1" applyAlignment="1">
      <alignment vertical="center"/>
    </xf>
    <xf numFmtId="9" fontId="2" fillId="0" borderId="43" xfId="43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3" fontId="13" fillId="0" borderId="47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41" fontId="2" fillId="0" borderId="0" xfId="48" applyFont="1" applyBorder="1" applyAlignment="1">
      <alignment vertical="center"/>
    </xf>
    <xf numFmtId="0" fontId="2" fillId="0" borderId="16" xfId="0" applyFont="1" applyBorder="1" applyAlignment="1">
      <alignment/>
    </xf>
    <xf numFmtId="0" fontId="2" fillId="0" borderId="2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41" fontId="9" fillId="0" borderId="10" xfId="48" applyFont="1" applyBorder="1" applyAlignment="1" quotePrefix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0" fontId="2" fillId="0" borderId="24" xfId="0" applyFont="1" applyBorder="1" applyAlignment="1" quotePrefix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212" fontId="2" fillId="0" borderId="48" xfId="48" applyNumberFormat="1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2" fillId="0" borderId="51" xfId="0" applyFont="1" applyBorder="1" applyAlignment="1">
      <alignment horizontal="center"/>
    </xf>
    <xf numFmtId="0" fontId="0" fillId="0" borderId="15" xfId="0" applyBorder="1" applyAlignment="1">
      <alignment/>
    </xf>
    <xf numFmtId="187" fontId="2" fillId="0" borderId="30" xfId="48" applyNumberFormat="1" applyFont="1" applyBorder="1" applyAlignment="1">
      <alignment vertical="center"/>
    </xf>
    <xf numFmtId="198" fontId="2" fillId="0" borderId="30" xfId="48" applyNumberFormat="1" applyFont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15" fillId="0" borderId="12" xfId="0" applyFont="1" applyBorder="1" applyAlignment="1">
      <alignment/>
    </xf>
    <xf numFmtId="41" fontId="16" fillId="0" borderId="27" xfId="48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1" fontId="3" fillId="0" borderId="27" xfId="48" applyFont="1" applyFill="1" applyBorder="1" applyAlignment="1">
      <alignment horizontal="center" vertical="center"/>
    </xf>
    <xf numFmtId="41" fontId="2" fillId="0" borderId="24" xfId="48" applyFont="1" applyFill="1" applyBorder="1" applyAlignment="1">
      <alignment horizontal="center" vertical="center"/>
    </xf>
    <xf numFmtId="41" fontId="2" fillId="0" borderId="31" xfId="48" applyFont="1" applyFill="1" applyBorder="1" applyAlignment="1">
      <alignment horizontal="center" vertical="center"/>
    </xf>
    <xf numFmtId="41" fontId="2" fillId="0" borderId="19" xfId="48" applyFont="1" applyFill="1" applyBorder="1" applyAlignment="1">
      <alignment horizontal="center" vertical="center"/>
    </xf>
    <xf numFmtId="41" fontId="2" fillId="0" borderId="27" xfId="48" applyFont="1" applyFill="1" applyBorder="1" applyAlignment="1">
      <alignment horizontal="center" vertical="center"/>
    </xf>
    <xf numFmtId="204" fontId="2" fillId="0" borderId="12" xfId="48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2" fillId="0" borderId="11" xfId="48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28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0" fillId="0" borderId="53" xfId="0" applyBorder="1" applyAlignment="1">
      <alignment/>
    </xf>
    <xf numFmtId="0" fontId="5" fillId="0" borderId="54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9" fontId="5" fillId="0" borderId="0" xfId="0" applyNumberFormat="1" applyFont="1" applyBorder="1" applyAlignment="1" applyProtection="1">
      <alignment vertical="center"/>
      <protection locked="0"/>
    </xf>
    <xf numFmtId="9" fontId="5" fillId="0" borderId="0" xfId="0" applyNumberFormat="1" applyFont="1" applyBorder="1" applyAlignment="1" applyProtection="1">
      <alignment horizontal="center" vertical="center"/>
      <protection locked="0"/>
    </xf>
    <xf numFmtId="9" fontId="5" fillId="0" borderId="19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9" fontId="2" fillId="0" borderId="0" xfId="0" applyNumberFormat="1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9" fontId="3" fillId="0" borderId="10" xfId="0" applyNumberFormat="1" applyFont="1" applyBorder="1" applyAlignment="1" applyProtection="1">
      <alignment horizontal="center" vertical="center"/>
      <protection locked="0"/>
    </xf>
    <xf numFmtId="9" fontId="3" fillId="0" borderId="27" xfId="0" applyNumberFormat="1" applyFont="1" applyBorder="1" applyAlignment="1" applyProtection="1">
      <alignment horizontal="center" vertical="center"/>
      <protection locked="0"/>
    </xf>
    <xf numFmtId="41" fontId="3" fillId="0" borderId="10" xfId="48" applyFont="1" applyBorder="1" applyAlignment="1" applyProtection="1">
      <alignment horizontal="right" vertical="center"/>
      <protection locked="0"/>
    </xf>
    <xf numFmtId="9" fontId="3" fillId="0" borderId="27" xfId="43" applyNumberFormat="1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1" fontId="2" fillId="0" borderId="10" xfId="48" applyFont="1" applyBorder="1" applyAlignment="1" applyProtection="1">
      <alignment horizontal="right" vertical="center"/>
      <protection locked="0"/>
    </xf>
    <xf numFmtId="9" fontId="2" fillId="0" borderId="10" xfId="48" applyNumberFormat="1" applyFont="1" applyBorder="1" applyAlignment="1" applyProtection="1">
      <alignment horizontal="right" vertical="center"/>
      <protection locked="0"/>
    </xf>
    <xf numFmtId="9" fontId="2" fillId="0" borderId="10" xfId="43" applyNumberFormat="1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9" fontId="2" fillId="0" borderId="20" xfId="43" applyNumberFormat="1" applyFont="1" applyBorder="1" applyAlignment="1" applyProtection="1">
      <alignment horizontal="center" vertical="center"/>
      <protection locked="0"/>
    </xf>
    <xf numFmtId="41" fontId="2" fillId="0" borderId="10" xfId="48" applyFont="1" applyBorder="1" applyAlignment="1" applyProtection="1">
      <alignment horizontal="center" vertical="center"/>
      <protection locked="0"/>
    </xf>
    <xf numFmtId="41" fontId="2" fillId="0" borderId="10" xfId="48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9" fontId="2" fillId="0" borderId="15" xfId="43" applyNumberFormat="1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41" fontId="2" fillId="0" borderId="10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9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9" fontId="2" fillId="0" borderId="13" xfId="0" applyNumberFormat="1" applyFont="1" applyBorder="1" applyAlignment="1" applyProtection="1">
      <alignment horizontal="center" vertical="center"/>
      <protection locked="0"/>
    </xf>
    <xf numFmtId="9" fontId="2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9" fontId="2" fillId="0" borderId="20" xfId="0" applyNumberFormat="1" applyFont="1" applyBorder="1" applyAlignment="1" applyProtection="1">
      <alignment horizontal="center" vertical="center"/>
      <protection locked="0"/>
    </xf>
    <xf numFmtId="177" fontId="2" fillId="0" borderId="10" xfId="0" applyNumberFormat="1" applyFont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41" fontId="2" fillId="0" borderId="20" xfId="0" applyNumberFormat="1" applyFont="1" applyBorder="1" applyAlignment="1" applyProtection="1">
      <alignment vertical="center"/>
      <protection locked="0"/>
    </xf>
    <xf numFmtId="176" fontId="2" fillId="0" borderId="20" xfId="0" applyNumberFormat="1" applyFont="1" applyBorder="1" applyAlignment="1" applyProtection="1">
      <alignment horizontal="right" vertical="center"/>
      <protection locked="0"/>
    </xf>
    <xf numFmtId="3" fontId="2" fillId="0" borderId="10" xfId="0" applyNumberFormat="1" applyFont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36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5" fillId="0" borderId="57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vertical="center"/>
      <protection locked="0"/>
    </xf>
    <xf numFmtId="3" fontId="2" fillId="0" borderId="33" xfId="0" applyNumberFormat="1" applyFont="1" applyBorder="1" applyAlignment="1" applyProtection="1">
      <alignment vertical="center"/>
      <protection locked="0"/>
    </xf>
    <xf numFmtId="176" fontId="2" fillId="0" borderId="40" xfId="0" applyNumberFormat="1" applyFont="1" applyBorder="1" applyAlignment="1" applyProtection="1">
      <alignment horizontal="right" vertical="center"/>
      <protection locked="0"/>
    </xf>
    <xf numFmtId="0" fontId="2" fillId="0" borderId="33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41" fontId="2" fillId="0" borderId="40" xfId="0" applyNumberFormat="1" applyFont="1" applyBorder="1" applyAlignment="1" applyProtection="1">
      <alignment vertical="center"/>
      <protection locked="0"/>
    </xf>
    <xf numFmtId="41" fontId="2" fillId="0" borderId="40" xfId="48" applyFont="1" applyBorder="1" applyAlignment="1" applyProtection="1">
      <alignment horizontal="right" vertical="center"/>
      <protection locked="0"/>
    </xf>
    <xf numFmtId="9" fontId="2" fillId="0" borderId="40" xfId="48" applyNumberFormat="1" applyFont="1" applyBorder="1" applyAlignment="1" applyProtection="1">
      <alignment horizontal="right" vertical="center"/>
      <protection locked="0"/>
    </xf>
    <xf numFmtId="0" fontId="5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41" fontId="2" fillId="0" borderId="40" xfId="48" applyFont="1" applyBorder="1" applyAlignment="1">
      <alignment vertical="center"/>
    </xf>
    <xf numFmtId="41" fontId="9" fillId="0" borderId="41" xfId="48" applyFont="1" applyBorder="1" applyAlignment="1">
      <alignment vertical="center"/>
    </xf>
    <xf numFmtId="41" fontId="9" fillId="0" borderId="29" xfId="48" applyFont="1" applyBorder="1" applyAlignment="1">
      <alignment vertical="center"/>
    </xf>
    <xf numFmtId="41" fontId="2" fillId="0" borderId="29" xfId="48" applyFont="1" applyBorder="1" applyAlignment="1">
      <alignment vertical="center"/>
    </xf>
    <xf numFmtId="0" fontId="2" fillId="0" borderId="12" xfId="48" applyNumberFormat="1" applyFont="1" applyBorder="1" applyAlignment="1">
      <alignment vertical="center"/>
    </xf>
    <xf numFmtId="178" fontId="9" fillId="0" borderId="16" xfId="48" applyNumberFormat="1" applyFont="1" applyBorder="1" applyAlignment="1">
      <alignment vertical="center"/>
    </xf>
    <xf numFmtId="180" fontId="2" fillId="0" borderId="0" xfId="48" applyNumberFormat="1" applyFont="1" applyBorder="1" applyAlignment="1">
      <alignment vertical="center"/>
    </xf>
    <xf numFmtId="185" fontId="2" fillId="0" borderId="0" xfId="48" applyNumberFormat="1" applyFont="1" applyBorder="1" applyAlignment="1">
      <alignment vertical="center"/>
    </xf>
    <xf numFmtId="186" fontId="2" fillId="0" borderId="0" xfId="48" applyNumberFormat="1" applyFont="1" applyBorder="1" applyAlignment="1">
      <alignment vertical="center"/>
    </xf>
    <xf numFmtId="183" fontId="2" fillId="0" borderId="0" xfId="48" applyNumberFormat="1" applyFont="1" applyBorder="1" applyAlignment="1">
      <alignment vertical="center"/>
    </xf>
    <xf numFmtId="186" fontId="2" fillId="0" borderId="36" xfId="48" applyNumberFormat="1" applyFont="1" applyBorder="1" applyAlignment="1">
      <alignment vertical="center"/>
    </xf>
    <xf numFmtId="41" fontId="2" fillId="0" borderId="60" xfId="48" applyFont="1" applyBorder="1" applyAlignment="1">
      <alignment vertical="center"/>
    </xf>
    <xf numFmtId="187" fontId="2" fillId="0" borderId="32" xfId="48" applyNumberFormat="1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187" fontId="2" fillId="0" borderId="0" xfId="48" applyNumberFormat="1" applyFont="1" applyBorder="1" applyAlignment="1">
      <alignment vertical="center"/>
    </xf>
    <xf numFmtId="178" fontId="2" fillId="0" borderId="37" xfId="48" applyNumberFormat="1" applyFont="1" applyBorder="1" applyAlignment="1">
      <alignment vertical="center"/>
    </xf>
    <xf numFmtId="3" fontId="5" fillId="0" borderId="61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/>
    </xf>
    <xf numFmtId="208" fontId="9" fillId="0" borderId="0" xfId="48" applyNumberFormat="1" applyFont="1" applyBorder="1" applyAlignment="1">
      <alignment vertical="center"/>
    </xf>
    <xf numFmtId="41" fontId="9" fillId="0" borderId="26" xfId="48" applyFont="1" applyBorder="1" applyAlignment="1">
      <alignment vertical="center"/>
    </xf>
    <xf numFmtId="201" fontId="9" fillId="0" borderId="0" xfId="48" applyNumberFormat="1" applyFont="1" applyBorder="1" applyAlignment="1">
      <alignment vertical="center"/>
    </xf>
    <xf numFmtId="0" fontId="2" fillId="0" borderId="15" xfId="48" applyNumberFormat="1" applyFont="1" applyBorder="1" applyAlignment="1">
      <alignment horizontal="center" vertical="center"/>
    </xf>
    <xf numFmtId="41" fontId="2" fillId="0" borderId="20" xfId="0" applyNumberFormat="1" applyFont="1" applyBorder="1" applyAlignment="1">
      <alignment vertical="center"/>
    </xf>
    <xf numFmtId="178" fontId="2" fillId="0" borderId="0" xfId="48" applyNumberFormat="1" applyFont="1" applyBorder="1" applyAlignment="1">
      <alignment horizontal="left" vertical="center"/>
    </xf>
    <xf numFmtId="178" fontId="2" fillId="0" borderId="0" xfId="48" applyNumberFormat="1" applyFont="1" applyBorder="1" applyAlignment="1">
      <alignment horizontal="center" vertical="center"/>
    </xf>
    <xf numFmtId="210" fontId="2" fillId="0" borderId="0" xfId="48" applyNumberFormat="1" applyFont="1" applyBorder="1" applyAlignment="1">
      <alignment horizontal="center" vertical="center"/>
    </xf>
    <xf numFmtId="209" fontId="2" fillId="0" borderId="0" xfId="48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/>
    </xf>
    <xf numFmtId="41" fontId="2" fillId="0" borderId="40" xfId="48" applyFont="1" applyBorder="1" applyAlignment="1">
      <alignment/>
    </xf>
    <xf numFmtId="0" fontId="2" fillId="0" borderId="50" xfId="0" applyFont="1" applyBorder="1" applyAlignment="1">
      <alignment horizontal="center"/>
    </xf>
    <xf numFmtId="0" fontId="2" fillId="0" borderId="58" xfId="0" applyFont="1" applyBorder="1" applyAlignment="1">
      <alignment/>
    </xf>
    <xf numFmtId="41" fontId="2" fillId="0" borderId="62" xfId="48" applyFont="1" applyBorder="1" applyAlignment="1">
      <alignment/>
    </xf>
    <xf numFmtId="0" fontId="2" fillId="0" borderId="42" xfId="0" applyFont="1" applyBorder="1" applyAlignment="1">
      <alignment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9" fontId="2" fillId="0" borderId="39" xfId="43" applyFont="1" applyBorder="1" applyAlignment="1">
      <alignment vertical="center"/>
    </xf>
    <xf numFmtId="41" fontId="2" fillId="0" borderId="13" xfId="0" applyNumberFormat="1" applyFont="1" applyBorder="1" applyAlignment="1">
      <alignment vertical="center"/>
    </xf>
    <xf numFmtId="9" fontId="3" fillId="0" borderId="63" xfId="43" applyNumberFormat="1" applyFont="1" applyBorder="1" applyAlignment="1" applyProtection="1">
      <alignment horizontal="right" vertical="center"/>
      <protection locked="0"/>
    </xf>
    <xf numFmtId="189" fontId="3" fillId="0" borderId="27" xfId="43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2" fillId="0" borderId="58" xfId="0" applyFont="1" applyBorder="1" applyAlignment="1">
      <alignment horizontal="center" vertical="center"/>
    </xf>
    <xf numFmtId="41" fontId="2" fillId="0" borderId="64" xfId="48" applyFont="1" applyBorder="1" applyAlignment="1">
      <alignment vertical="center"/>
    </xf>
    <xf numFmtId="0" fontId="2" fillId="0" borderId="65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1" fontId="15" fillId="0" borderId="10" xfId="0" applyNumberFormat="1" applyFont="1" applyBorder="1" applyAlignment="1">
      <alignment vertical="center"/>
    </xf>
    <xf numFmtId="41" fontId="15" fillId="0" borderId="10" xfId="48" applyNumberFormat="1" applyFont="1" applyBorder="1" applyAlignment="1">
      <alignment vertical="center"/>
    </xf>
    <xf numFmtId="9" fontId="15" fillId="0" borderId="10" xfId="43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2" fillId="0" borderId="37" xfId="0" applyFont="1" applyBorder="1" applyAlignment="1">
      <alignment vertical="center"/>
    </xf>
    <xf numFmtId="178" fontId="9" fillId="0" borderId="28" xfId="48" applyNumberFormat="1" applyFont="1" applyBorder="1" applyAlignment="1">
      <alignment horizontal="left" vertical="center"/>
    </xf>
    <xf numFmtId="178" fontId="2" fillId="0" borderId="32" xfId="48" applyNumberFormat="1" applyFont="1" applyBorder="1" applyAlignment="1">
      <alignment vertical="center"/>
    </xf>
    <xf numFmtId="198" fontId="2" fillId="0" borderId="35" xfId="48" applyNumberFormat="1" applyFont="1" applyBorder="1" applyAlignment="1">
      <alignment vertical="center"/>
    </xf>
    <xf numFmtId="202" fontId="2" fillId="0" borderId="0" xfId="48" applyNumberFormat="1" applyFont="1" applyBorder="1" applyAlignment="1">
      <alignment vertical="center"/>
    </xf>
    <xf numFmtId="198" fontId="2" fillId="0" borderId="36" xfId="48" applyNumberFormat="1" applyFont="1" applyBorder="1" applyAlignment="1">
      <alignment vertical="center"/>
    </xf>
    <xf numFmtId="179" fontId="9" fillId="0" borderId="36" xfId="48" applyNumberFormat="1" applyFont="1" applyBorder="1" applyAlignment="1">
      <alignment vertical="center"/>
    </xf>
    <xf numFmtId="180" fontId="2" fillId="0" borderId="30" xfId="48" applyNumberFormat="1" applyFont="1" applyBorder="1" applyAlignment="1">
      <alignment vertical="center"/>
    </xf>
    <xf numFmtId="198" fontId="2" fillId="0" borderId="39" xfId="48" applyNumberFormat="1" applyFont="1" applyBorder="1" applyAlignment="1">
      <alignment vertical="center"/>
    </xf>
    <xf numFmtId="41" fontId="2" fillId="0" borderId="32" xfId="48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5" fillId="0" borderId="42" xfId="0" applyFont="1" applyBorder="1" applyAlignment="1">
      <alignment/>
    </xf>
    <xf numFmtId="0" fontId="0" fillId="0" borderId="28" xfId="0" applyBorder="1" applyAlignment="1">
      <alignment/>
    </xf>
    <xf numFmtId="0" fontId="0" fillId="0" borderId="32" xfId="0" applyBorder="1" applyAlignment="1">
      <alignment/>
    </xf>
    <xf numFmtId="0" fontId="0" fillId="0" borderId="26" xfId="0" applyBorder="1" applyAlignment="1">
      <alignment/>
    </xf>
    <xf numFmtId="0" fontId="9" fillId="0" borderId="16" xfId="48" applyNumberFormat="1" applyFont="1" applyBorder="1" applyAlignment="1">
      <alignment vertical="center"/>
    </xf>
    <xf numFmtId="41" fontId="9" fillId="0" borderId="0" xfId="48" applyFont="1" applyBorder="1" applyAlignment="1">
      <alignment vertical="center"/>
    </xf>
    <xf numFmtId="179" fontId="9" fillId="0" borderId="0" xfId="48" applyNumberFormat="1" applyFont="1" applyBorder="1" applyAlignment="1">
      <alignment vertical="center"/>
    </xf>
    <xf numFmtId="41" fontId="9" fillId="0" borderId="60" xfId="48" applyFont="1" applyBorder="1" applyAlignment="1">
      <alignment vertical="center"/>
    </xf>
    <xf numFmtId="178" fontId="9" fillId="0" borderId="16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41" fontId="9" fillId="0" borderId="14" xfId="48" applyFont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188" fontId="2" fillId="0" borderId="35" xfId="48" applyNumberFormat="1" applyFont="1" applyBorder="1" applyAlignment="1">
      <alignment vertical="center"/>
    </xf>
    <xf numFmtId="188" fontId="2" fillId="0" borderId="39" xfId="48" applyNumberFormat="1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189" fontId="11" fillId="0" borderId="35" xfId="48" applyNumberFormat="1" applyFont="1" applyBorder="1" applyAlignment="1">
      <alignment vertical="center"/>
    </xf>
    <xf numFmtId="189" fontId="11" fillId="0" borderId="36" xfId="48" applyNumberFormat="1" applyFont="1" applyBorder="1" applyAlignment="1">
      <alignment vertical="center"/>
    </xf>
    <xf numFmtId="10" fontId="11" fillId="0" borderId="39" xfId="48" applyNumberFormat="1" applyFont="1" applyBorder="1" applyAlignment="1">
      <alignment vertical="center"/>
    </xf>
    <xf numFmtId="41" fontId="2" fillId="0" borderId="13" xfId="48" applyNumberFormat="1" applyFont="1" applyBorder="1" applyAlignment="1">
      <alignment vertical="center"/>
    </xf>
    <xf numFmtId="0" fontId="2" fillId="0" borderId="6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3" fillId="0" borderId="66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6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12" fillId="0" borderId="34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41" xfId="0" applyFont="1" applyFill="1" applyBorder="1" applyAlignment="1">
      <alignment vertical="center"/>
    </xf>
    <xf numFmtId="0" fontId="12" fillId="0" borderId="66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41" fontId="3" fillId="0" borderId="54" xfId="48" applyFont="1" applyBorder="1" applyAlignment="1">
      <alignment horizontal="left" vertical="center"/>
    </xf>
    <xf numFmtId="41" fontId="3" fillId="0" borderId="17" xfId="48" applyFont="1" applyBorder="1" applyAlignment="1">
      <alignment horizontal="left" vertical="center"/>
    </xf>
    <xf numFmtId="41" fontId="3" fillId="0" borderId="18" xfId="48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41" fontId="9" fillId="0" borderId="10" xfId="48" applyFont="1" applyBorder="1" applyAlignment="1">
      <alignment horizontal="center" vertical="center"/>
    </xf>
    <xf numFmtId="41" fontId="9" fillId="0" borderId="10" xfId="48" applyFont="1" applyBorder="1" applyAlignment="1" quotePrefix="1">
      <alignment horizontal="center" vertical="center"/>
    </xf>
    <xf numFmtId="41" fontId="2" fillId="0" borderId="10" xfId="48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27" xfId="0" applyFont="1" applyBorder="1" applyAlignment="1" quotePrefix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 quotePrefix="1">
      <alignment horizontal="center" vertical="center"/>
    </xf>
    <xf numFmtId="0" fontId="2" fillId="0" borderId="18" xfId="0" applyFont="1" applyBorder="1" applyAlignment="1" quotePrefix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19" xfId="0" applyFont="1" applyBorder="1" applyAlignment="1" quotePrefix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1" fontId="2" fillId="0" borderId="34" xfId="48" applyFont="1" applyBorder="1" applyAlignment="1">
      <alignment horizontal="center" vertical="center"/>
    </xf>
    <xf numFmtId="41" fontId="2" fillId="0" borderId="20" xfId="48" applyFont="1" applyBorder="1" applyAlignment="1">
      <alignment horizontal="center" vertical="center"/>
    </xf>
    <xf numFmtId="41" fontId="2" fillId="0" borderId="34" xfId="48" applyFont="1" applyBorder="1" applyAlignment="1" quotePrefix="1">
      <alignment horizontal="center" vertical="center"/>
    </xf>
    <xf numFmtId="41" fontId="2" fillId="0" borderId="20" xfId="48" applyFont="1" applyBorder="1" applyAlignment="1" quotePrefix="1">
      <alignment horizontal="center" vertical="center"/>
    </xf>
    <xf numFmtId="41" fontId="2" fillId="0" borderId="69" xfId="48" applyFont="1" applyBorder="1" applyAlignment="1">
      <alignment horizontal="center" vertical="center"/>
    </xf>
    <xf numFmtId="0" fontId="2" fillId="0" borderId="16" xfId="0" applyFont="1" applyBorder="1" applyAlignment="1" quotePrefix="1">
      <alignment horizontal="center" vertical="center"/>
    </xf>
    <xf numFmtId="178" fontId="9" fillId="0" borderId="12" xfId="48" applyNumberFormat="1" applyFont="1" applyBorder="1" applyAlignment="1">
      <alignment vertical="center"/>
    </xf>
    <xf numFmtId="208" fontId="9" fillId="0" borderId="12" xfId="48" applyNumberFormat="1" applyFont="1" applyBorder="1" applyAlignment="1">
      <alignment vertical="center"/>
    </xf>
    <xf numFmtId="201" fontId="9" fillId="0" borderId="12" xfId="48" applyNumberFormat="1" applyFont="1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SheetLayoutView="100" zoomScalePageLayoutView="0" workbookViewId="0" topLeftCell="E1">
      <selection activeCell="N29" sqref="N29"/>
    </sheetView>
  </sheetViews>
  <sheetFormatPr defaultColWidth="8.88671875" defaultRowHeight="13.5"/>
  <cols>
    <col min="1" max="1" width="11.77734375" style="45" bestFit="1" customWidth="1"/>
    <col min="2" max="2" width="12.88671875" style="45" customWidth="1"/>
    <col min="3" max="3" width="14.6640625" style="45" customWidth="1"/>
    <col min="4" max="4" width="15.5546875" style="41" customWidth="1"/>
    <col min="5" max="5" width="16.21484375" style="41" customWidth="1"/>
    <col min="6" max="6" width="11.21484375" style="41" customWidth="1"/>
    <col min="7" max="7" width="6.6640625" style="41" customWidth="1"/>
    <col min="8" max="9" width="9.99609375" style="45" bestFit="1" customWidth="1"/>
    <col min="10" max="10" width="19.3359375" style="41" customWidth="1"/>
    <col min="11" max="11" width="14.6640625" style="41" customWidth="1"/>
    <col min="12" max="12" width="16.4453125" style="41" customWidth="1"/>
    <col min="13" max="13" width="12.5546875" style="41" customWidth="1"/>
    <col min="14" max="14" width="10.99609375" style="41" customWidth="1"/>
    <col min="15" max="16384" width="8.88671875" style="41" customWidth="1"/>
  </cols>
  <sheetData>
    <row r="1" spans="1:14" ht="20.25">
      <c r="A1" s="242"/>
      <c r="B1" s="422" t="s">
        <v>185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3"/>
    </row>
    <row r="2" spans="1:14" ht="20.25">
      <c r="A2" s="243"/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5"/>
    </row>
    <row r="3" spans="1:14" ht="13.5">
      <c r="A3" s="244"/>
      <c r="B3" s="245"/>
      <c r="C3" s="245"/>
      <c r="D3" s="246"/>
      <c r="E3" s="246"/>
      <c r="F3" s="246"/>
      <c r="G3" s="247"/>
      <c r="H3" s="248"/>
      <c r="I3" s="245"/>
      <c r="J3" s="246"/>
      <c r="K3" s="246"/>
      <c r="L3" s="246"/>
      <c r="M3" s="246"/>
      <c r="N3" s="249"/>
    </row>
    <row r="4" spans="1:14" s="25" customFormat="1" ht="12">
      <c r="A4" s="428" t="s">
        <v>35</v>
      </c>
      <c r="B4" s="429"/>
      <c r="C4" s="250"/>
      <c r="D4" s="251"/>
      <c r="E4" s="251"/>
      <c r="F4" s="251"/>
      <c r="G4" s="252"/>
      <c r="H4" s="252"/>
      <c r="I4" s="250"/>
      <c r="J4" s="251"/>
      <c r="K4" s="251"/>
      <c r="L4" s="251"/>
      <c r="M4" s="251"/>
      <c r="N4" s="253"/>
    </row>
    <row r="5" spans="1:14" s="25" customFormat="1" ht="12.75" thickBot="1">
      <c r="A5" s="428" t="s">
        <v>36</v>
      </c>
      <c r="B5" s="429"/>
      <c r="C5" s="250"/>
      <c r="D5" s="251"/>
      <c r="E5" s="251"/>
      <c r="F5" s="251"/>
      <c r="G5" s="254"/>
      <c r="H5" s="252"/>
      <c r="I5" s="250"/>
      <c r="J5" s="251"/>
      <c r="K5" s="251"/>
      <c r="L5" s="431" t="s">
        <v>186</v>
      </c>
      <c r="M5" s="431"/>
      <c r="N5" s="432"/>
    </row>
    <row r="6" spans="1:14" s="135" customFormat="1" ht="16.5" customHeight="1">
      <c r="A6" s="426" t="s">
        <v>62</v>
      </c>
      <c r="B6" s="427"/>
      <c r="C6" s="427"/>
      <c r="D6" s="427"/>
      <c r="E6" s="427"/>
      <c r="F6" s="427"/>
      <c r="G6" s="427"/>
      <c r="H6" s="427" t="s">
        <v>63</v>
      </c>
      <c r="I6" s="427"/>
      <c r="J6" s="427"/>
      <c r="K6" s="427"/>
      <c r="L6" s="427"/>
      <c r="M6" s="427"/>
      <c r="N6" s="430"/>
    </row>
    <row r="7" spans="1:14" s="135" customFormat="1" ht="16.5" customHeight="1">
      <c r="A7" s="415" t="s">
        <v>11</v>
      </c>
      <c r="B7" s="414" t="s">
        <v>8</v>
      </c>
      <c r="C7" s="414" t="s">
        <v>9</v>
      </c>
      <c r="D7" s="255" t="s">
        <v>187</v>
      </c>
      <c r="E7" s="255" t="s">
        <v>188</v>
      </c>
      <c r="F7" s="414" t="s">
        <v>1</v>
      </c>
      <c r="G7" s="414"/>
      <c r="H7" s="414" t="s">
        <v>11</v>
      </c>
      <c r="I7" s="414" t="s">
        <v>8</v>
      </c>
      <c r="J7" s="414" t="s">
        <v>9</v>
      </c>
      <c r="K7" s="255" t="s">
        <v>189</v>
      </c>
      <c r="L7" s="255" t="s">
        <v>190</v>
      </c>
      <c r="M7" s="414" t="s">
        <v>1</v>
      </c>
      <c r="N7" s="433"/>
    </row>
    <row r="8" spans="1:14" s="135" customFormat="1" ht="16.5" customHeight="1">
      <c r="A8" s="415"/>
      <c r="B8" s="414"/>
      <c r="C8" s="414"/>
      <c r="D8" s="255" t="s">
        <v>27</v>
      </c>
      <c r="E8" s="255" t="s">
        <v>2</v>
      </c>
      <c r="F8" s="255" t="s">
        <v>3</v>
      </c>
      <c r="G8" s="256" t="s">
        <v>4</v>
      </c>
      <c r="H8" s="414"/>
      <c r="I8" s="414"/>
      <c r="J8" s="414"/>
      <c r="K8" s="255" t="s">
        <v>27</v>
      </c>
      <c r="L8" s="255" t="s">
        <v>2</v>
      </c>
      <c r="M8" s="255" t="s">
        <v>3</v>
      </c>
      <c r="N8" s="257" t="s">
        <v>4</v>
      </c>
    </row>
    <row r="9" spans="1:14" s="135" customFormat="1" ht="16.5" customHeight="1">
      <c r="A9" s="415" t="s">
        <v>5</v>
      </c>
      <c r="B9" s="414"/>
      <c r="C9" s="414"/>
      <c r="D9" s="258">
        <f>SUM(D10,D12,D17,D19)</f>
        <v>113832161</v>
      </c>
      <c r="E9" s="258">
        <f>SUM(E10,E12,E17,E19)</f>
        <v>123048000</v>
      </c>
      <c r="F9" s="263">
        <f>E9-D9</f>
        <v>9215839</v>
      </c>
      <c r="G9" s="259">
        <f>F9/D9</f>
        <v>0.08095988795293098</v>
      </c>
      <c r="H9" s="414" t="s">
        <v>5</v>
      </c>
      <c r="I9" s="414"/>
      <c r="J9" s="414"/>
      <c r="K9" s="258">
        <f>K10+K28+K32+K45+K46</f>
        <v>113832161</v>
      </c>
      <c r="L9" s="258">
        <f>L10+L28+L32+L45+L46</f>
        <v>123048000</v>
      </c>
      <c r="M9" s="258">
        <f>M10+M28+M32+M45+M46</f>
        <v>9215839</v>
      </c>
      <c r="N9" s="259">
        <f>M9/K9</f>
        <v>0.08095988795293098</v>
      </c>
    </row>
    <row r="10" spans="1:14" s="135" customFormat="1" ht="16.5" customHeight="1">
      <c r="A10" s="260" t="s">
        <v>59</v>
      </c>
      <c r="B10" s="418" t="s">
        <v>60</v>
      </c>
      <c r="C10" s="262"/>
      <c r="D10" s="263">
        <v>6169370</v>
      </c>
      <c r="E10" s="263">
        <v>6500000</v>
      </c>
      <c r="F10" s="263">
        <f>F11</f>
        <v>330630</v>
      </c>
      <c r="G10" s="264">
        <f>F10/D10</f>
        <v>0.05359218202182719</v>
      </c>
      <c r="H10" s="265" t="s">
        <v>12</v>
      </c>
      <c r="I10" s="255"/>
      <c r="J10" s="255"/>
      <c r="K10" s="263">
        <f>SUM(K11+K19+K25)</f>
        <v>90801792</v>
      </c>
      <c r="L10" s="263">
        <f>SUM(L11+L19+L25)</f>
        <v>99935000</v>
      </c>
      <c r="M10" s="266">
        <f aca="true" t="shared" si="0" ref="M10:M17">L10-K10</f>
        <v>9133208</v>
      </c>
      <c r="N10" s="259">
        <f>M10/K10</f>
        <v>0.10058400609538631</v>
      </c>
    </row>
    <row r="11" spans="1:14" s="135" customFormat="1" ht="16.5" customHeight="1">
      <c r="A11" s="260"/>
      <c r="B11" s="418"/>
      <c r="C11" s="261" t="s">
        <v>61</v>
      </c>
      <c r="D11" s="263">
        <v>6169370</v>
      </c>
      <c r="E11" s="263">
        <v>6500000</v>
      </c>
      <c r="F11" s="263">
        <f>E11-D11</f>
        <v>330630</v>
      </c>
      <c r="G11" s="264">
        <f aca="true" t="shared" si="1" ref="G11:G21">F11/D11</f>
        <v>0.05359218202182719</v>
      </c>
      <c r="H11" s="267"/>
      <c r="I11" s="268" t="s">
        <v>6</v>
      </c>
      <c r="J11" s="258"/>
      <c r="K11" s="263">
        <f>SUM(K12:K18)</f>
        <v>85827105</v>
      </c>
      <c r="L11" s="263">
        <f>SUM(L12:L18)</f>
        <v>93565000</v>
      </c>
      <c r="M11" s="266">
        <f t="shared" si="0"/>
        <v>7737895</v>
      </c>
      <c r="N11" s="259">
        <f>M11/K11</f>
        <v>0.0901567750654062</v>
      </c>
    </row>
    <row r="12" spans="1:14" s="25" customFormat="1" ht="16.5" customHeight="1">
      <c r="A12" s="260" t="s">
        <v>21</v>
      </c>
      <c r="B12" s="261"/>
      <c r="C12" s="261"/>
      <c r="D12" s="269">
        <v>92837330</v>
      </c>
      <c r="E12" s="269">
        <v>106177000</v>
      </c>
      <c r="F12" s="263">
        <f>F14+F16</f>
        <v>13339670</v>
      </c>
      <c r="G12" s="264">
        <f t="shared" si="1"/>
        <v>0.14368864335068662</v>
      </c>
      <c r="H12" s="271"/>
      <c r="I12" s="272"/>
      <c r="J12" s="273" t="s">
        <v>28</v>
      </c>
      <c r="K12" s="263">
        <v>38658000</v>
      </c>
      <c r="L12" s="263">
        <f>세출1!E7</f>
        <v>41712000</v>
      </c>
      <c r="M12" s="266">
        <f t="shared" si="0"/>
        <v>3054000</v>
      </c>
      <c r="N12" s="259">
        <f aca="true" t="shared" si="2" ref="N12:N47">M12/K12</f>
        <v>0.07900046562160484</v>
      </c>
    </row>
    <row r="13" spans="1:14" s="25" customFormat="1" ht="16.5" customHeight="1">
      <c r="A13" s="274"/>
      <c r="B13" s="418" t="s">
        <v>21</v>
      </c>
      <c r="C13" s="261"/>
      <c r="D13" s="269">
        <v>90772330</v>
      </c>
      <c r="E13" s="269">
        <v>103177000</v>
      </c>
      <c r="F13" s="263">
        <f>SUM(F14)</f>
        <v>12404670</v>
      </c>
      <c r="G13" s="264">
        <f t="shared" si="1"/>
        <v>0.13665695261981267</v>
      </c>
      <c r="H13" s="271"/>
      <c r="I13" s="275"/>
      <c r="J13" s="273" t="s">
        <v>29</v>
      </c>
      <c r="K13" s="263">
        <v>18282450</v>
      </c>
      <c r="L13" s="263">
        <f>세출1!E14</f>
        <v>19949000</v>
      </c>
      <c r="M13" s="266">
        <f t="shared" si="0"/>
        <v>1666550</v>
      </c>
      <c r="N13" s="259">
        <f t="shared" si="2"/>
        <v>0.0911557258463718</v>
      </c>
    </row>
    <row r="14" spans="1:14" s="25" customFormat="1" ht="16.5" customHeight="1">
      <c r="A14" s="276"/>
      <c r="B14" s="418"/>
      <c r="C14" s="261" t="s">
        <v>24</v>
      </c>
      <c r="D14" s="263">
        <v>90772330</v>
      </c>
      <c r="E14" s="263">
        <v>103177000</v>
      </c>
      <c r="F14" s="263">
        <f>E14-D14</f>
        <v>12404670</v>
      </c>
      <c r="G14" s="264">
        <f t="shared" si="1"/>
        <v>0.13665695261981267</v>
      </c>
      <c r="H14" s="271"/>
      <c r="I14" s="275"/>
      <c r="J14" s="273" t="s">
        <v>30</v>
      </c>
      <c r="K14" s="263">
        <v>16888240</v>
      </c>
      <c r="L14" s="263">
        <f>세출1!E19</f>
        <v>18116000</v>
      </c>
      <c r="M14" s="266">
        <f t="shared" si="0"/>
        <v>1227760</v>
      </c>
      <c r="N14" s="259">
        <f t="shared" si="2"/>
        <v>0.07269910896576552</v>
      </c>
    </row>
    <row r="15" spans="1:14" s="25" customFormat="1" ht="16.5" customHeight="1">
      <c r="A15" s="276"/>
      <c r="B15" s="418" t="s">
        <v>22</v>
      </c>
      <c r="C15" s="261"/>
      <c r="D15" s="269">
        <v>2065000</v>
      </c>
      <c r="E15" s="269">
        <v>3000000</v>
      </c>
      <c r="F15" s="263">
        <f>SUM(F16)</f>
        <v>935000</v>
      </c>
      <c r="G15" s="264">
        <f t="shared" si="1"/>
        <v>0.45278450363196127</v>
      </c>
      <c r="H15" s="271"/>
      <c r="I15" s="275"/>
      <c r="J15" s="273" t="s">
        <v>31</v>
      </c>
      <c r="K15" s="266">
        <v>6183145</v>
      </c>
      <c r="L15" s="266">
        <f>세출1!E29</f>
        <v>6368000</v>
      </c>
      <c r="M15" s="266">
        <f>L15-K15</f>
        <v>184855</v>
      </c>
      <c r="N15" s="259">
        <f t="shared" si="2"/>
        <v>0.029896597928723973</v>
      </c>
    </row>
    <row r="16" spans="1:14" s="25" customFormat="1" ht="16.5" customHeight="1">
      <c r="A16" s="277"/>
      <c r="B16" s="418"/>
      <c r="C16" s="261" t="s">
        <v>22</v>
      </c>
      <c r="D16" s="263">
        <v>2065000</v>
      </c>
      <c r="E16" s="263">
        <v>3000000</v>
      </c>
      <c r="F16" s="263">
        <f>E16-D16</f>
        <v>935000</v>
      </c>
      <c r="G16" s="264">
        <f t="shared" si="1"/>
        <v>0.45278450363196127</v>
      </c>
      <c r="H16" s="271"/>
      <c r="I16" s="275"/>
      <c r="J16" s="273" t="s">
        <v>32</v>
      </c>
      <c r="K16" s="266">
        <v>1767390</v>
      </c>
      <c r="L16" s="266">
        <f>세출1!E31</f>
        <v>2026000</v>
      </c>
      <c r="M16" s="266">
        <f t="shared" si="0"/>
        <v>258610</v>
      </c>
      <c r="N16" s="259">
        <f t="shared" si="2"/>
        <v>0.14632310921754677</v>
      </c>
    </row>
    <row r="17" spans="1:14" s="25" customFormat="1" ht="16.5" customHeight="1">
      <c r="A17" s="260" t="s">
        <v>7</v>
      </c>
      <c r="B17" s="416" t="s">
        <v>7</v>
      </c>
      <c r="C17" s="261"/>
      <c r="D17" s="269">
        <v>14797198</v>
      </c>
      <c r="E17" s="269">
        <v>10036000</v>
      </c>
      <c r="F17" s="263">
        <f>F18</f>
        <v>-4761198</v>
      </c>
      <c r="G17" s="264">
        <f t="shared" si="1"/>
        <v>-0.3217634852219995</v>
      </c>
      <c r="H17" s="271"/>
      <c r="I17" s="275"/>
      <c r="J17" s="273" t="s">
        <v>33</v>
      </c>
      <c r="K17" s="266">
        <v>3547880</v>
      </c>
      <c r="L17" s="266">
        <f>세출1!E34</f>
        <v>4894000</v>
      </c>
      <c r="M17" s="266">
        <f t="shared" si="0"/>
        <v>1346120</v>
      </c>
      <c r="N17" s="259">
        <f t="shared" si="2"/>
        <v>0.3794153128065211</v>
      </c>
    </row>
    <row r="18" spans="1:14" s="25" customFormat="1" ht="16.5" customHeight="1">
      <c r="A18" s="260"/>
      <c r="B18" s="417"/>
      <c r="C18" s="261" t="s">
        <v>7</v>
      </c>
      <c r="D18" s="278">
        <v>14797198</v>
      </c>
      <c r="E18" s="263">
        <v>10036000</v>
      </c>
      <c r="F18" s="263">
        <f>E18-D18</f>
        <v>-4761198</v>
      </c>
      <c r="G18" s="264">
        <f t="shared" si="1"/>
        <v>-0.3217634852219995</v>
      </c>
      <c r="H18" s="271"/>
      <c r="I18" s="270"/>
      <c r="J18" s="273" t="s">
        <v>64</v>
      </c>
      <c r="K18" s="266">
        <v>500000</v>
      </c>
      <c r="L18" s="266">
        <f>세출1!E38</f>
        <v>500000</v>
      </c>
      <c r="M18" s="266">
        <f>L18-K18</f>
        <v>0</v>
      </c>
      <c r="N18" s="259">
        <f t="shared" si="2"/>
        <v>0</v>
      </c>
    </row>
    <row r="19" spans="1:14" s="25" customFormat="1" ht="16.5" customHeight="1">
      <c r="A19" s="260" t="s">
        <v>23</v>
      </c>
      <c r="B19" s="279"/>
      <c r="C19" s="261"/>
      <c r="D19" s="269">
        <v>28263</v>
      </c>
      <c r="E19" s="269">
        <v>335000</v>
      </c>
      <c r="F19" s="263">
        <f>F21+F23+F24+F26</f>
        <v>306737</v>
      </c>
      <c r="G19" s="264">
        <f>F19/D19</f>
        <v>10.852952623571454</v>
      </c>
      <c r="H19" s="271"/>
      <c r="I19" s="261" t="s">
        <v>16</v>
      </c>
      <c r="J19" s="273"/>
      <c r="K19" s="263">
        <f>SUM(K20:K24)</f>
        <v>4606637</v>
      </c>
      <c r="L19" s="263">
        <f>SUM(L20:L24)</f>
        <v>5770000</v>
      </c>
      <c r="M19" s="263">
        <f>L19-K19</f>
        <v>1163363</v>
      </c>
      <c r="N19" s="259">
        <f t="shared" si="2"/>
        <v>0.25254062779420217</v>
      </c>
    </row>
    <row r="20" spans="1:14" s="25" customFormat="1" ht="16.5" customHeight="1">
      <c r="A20" s="274"/>
      <c r="B20" s="416" t="s">
        <v>23</v>
      </c>
      <c r="C20" s="261"/>
      <c r="D20" s="278">
        <v>28021</v>
      </c>
      <c r="E20" s="278">
        <v>25000</v>
      </c>
      <c r="F20" s="263">
        <f>F21</f>
        <v>-3021</v>
      </c>
      <c r="G20" s="264">
        <f t="shared" si="1"/>
        <v>-0.10781199814424895</v>
      </c>
      <c r="H20" s="271"/>
      <c r="I20" s="272"/>
      <c r="J20" s="273" t="s">
        <v>17</v>
      </c>
      <c r="K20" s="266">
        <v>220600</v>
      </c>
      <c r="L20" s="266">
        <f>세출2!E4</f>
        <v>250000</v>
      </c>
      <c r="M20" s="266">
        <f>L20-K20</f>
        <v>29400</v>
      </c>
      <c r="N20" s="259">
        <f t="shared" si="2"/>
        <v>0.13327289211242066</v>
      </c>
    </row>
    <row r="21" spans="1:14" s="25" customFormat="1" ht="16.5" customHeight="1">
      <c r="A21" s="276"/>
      <c r="B21" s="419"/>
      <c r="C21" s="261" t="s">
        <v>34</v>
      </c>
      <c r="D21" s="278">
        <v>28021</v>
      </c>
      <c r="E21" s="278">
        <v>25000</v>
      </c>
      <c r="F21" s="263">
        <f aca="true" t="shared" si="3" ref="F21:F27">E21-D21</f>
        <v>-3021</v>
      </c>
      <c r="G21" s="264">
        <f t="shared" si="1"/>
        <v>-0.10781199814424895</v>
      </c>
      <c r="H21" s="271"/>
      <c r="I21" s="275"/>
      <c r="J21" s="273" t="s">
        <v>18</v>
      </c>
      <c r="K21" s="266">
        <v>1178330</v>
      </c>
      <c r="L21" s="266">
        <f>세출2!E6</f>
        <v>1500000</v>
      </c>
      <c r="M21" s="266">
        <f>L21-K21</f>
        <v>321670</v>
      </c>
      <c r="N21" s="259">
        <f t="shared" si="2"/>
        <v>0.2729880423989884</v>
      </c>
    </row>
    <row r="22" spans="1:14" s="25" customFormat="1" ht="16.5" customHeight="1">
      <c r="A22" s="276"/>
      <c r="B22" s="419"/>
      <c r="C22" s="272"/>
      <c r="D22" s="278">
        <v>0</v>
      </c>
      <c r="E22" s="278">
        <v>300000</v>
      </c>
      <c r="F22" s="263">
        <f t="shared" si="3"/>
        <v>300000</v>
      </c>
      <c r="G22" s="264"/>
      <c r="H22" s="271"/>
      <c r="I22" s="275"/>
      <c r="J22" s="273" t="s">
        <v>19</v>
      </c>
      <c r="K22" s="266">
        <v>940280</v>
      </c>
      <c r="L22" s="266">
        <f>세출2!E11</f>
        <v>1500000</v>
      </c>
      <c r="M22" s="266">
        <f aca="true" t="shared" si="4" ref="M22:M31">L22-K22</f>
        <v>559720</v>
      </c>
      <c r="N22" s="259">
        <f t="shared" si="2"/>
        <v>0.5952694941932191</v>
      </c>
    </row>
    <row r="23" spans="1:14" s="25" customFormat="1" ht="16.5" customHeight="1">
      <c r="A23" s="276"/>
      <c r="B23" s="419"/>
      <c r="C23" s="261" t="s">
        <v>122</v>
      </c>
      <c r="D23" s="278">
        <v>0</v>
      </c>
      <c r="E23" s="278">
        <v>300000</v>
      </c>
      <c r="F23" s="263">
        <f t="shared" si="3"/>
        <v>300000</v>
      </c>
      <c r="G23" s="264"/>
      <c r="H23" s="271"/>
      <c r="I23" s="275"/>
      <c r="J23" s="273" t="s">
        <v>20</v>
      </c>
      <c r="K23" s="266">
        <v>1272427</v>
      </c>
      <c r="L23" s="266">
        <f>세출2!E16</f>
        <v>1320000</v>
      </c>
      <c r="M23" s="266">
        <f t="shared" si="4"/>
        <v>47573</v>
      </c>
      <c r="N23" s="361">
        <f t="shared" si="2"/>
        <v>0.037387606518880845</v>
      </c>
    </row>
    <row r="24" spans="1:14" s="25" customFormat="1" ht="16.5" customHeight="1">
      <c r="A24" s="276"/>
      <c r="B24" s="419"/>
      <c r="C24" s="261"/>
      <c r="D24" s="278">
        <v>0</v>
      </c>
      <c r="E24" s="278">
        <v>0</v>
      </c>
      <c r="F24" s="263">
        <f t="shared" si="3"/>
        <v>0</v>
      </c>
      <c r="G24" s="264"/>
      <c r="H24" s="280"/>
      <c r="I24" s="270"/>
      <c r="J24" s="273" t="s">
        <v>133</v>
      </c>
      <c r="K24" s="266">
        <v>995000</v>
      </c>
      <c r="L24" s="266">
        <f>세출2!E21</f>
        <v>1200000</v>
      </c>
      <c r="M24" s="266">
        <f t="shared" si="4"/>
        <v>205000</v>
      </c>
      <c r="N24" s="259">
        <f>M24/K24</f>
        <v>0.20603015075376885</v>
      </c>
    </row>
    <row r="25" spans="1:14" s="25" customFormat="1" ht="16.5" customHeight="1">
      <c r="A25" s="276"/>
      <c r="B25" s="419"/>
      <c r="C25" s="270" t="s">
        <v>135</v>
      </c>
      <c r="D25" s="278">
        <v>0</v>
      </c>
      <c r="E25" s="278">
        <v>0</v>
      </c>
      <c r="F25" s="263">
        <f t="shared" si="3"/>
        <v>0</v>
      </c>
      <c r="G25" s="264"/>
      <c r="H25" s="280"/>
      <c r="I25" s="261" t="s">
        <v>65</v>
      </c>
      <c r="J25" s="273"/>
      <c r="K25" s="263">
        <f>SUM(K26:K27)</f>
        <v>368050</v>
      </c>
      <c r="L25" s="263">
        <f>SUM(L26:L27)</f>
        <v>600000</v>
      </c>
      <c r="M25" s="263">
        <f>SUM(M26:M27)</f>
        <v>231950</v>
      </c>
      <c r="N25" s="259">
        <f>M25/K25</f>
        <v>0.6302132862382829</v>
      </c>
    </row>
    <row r="26" spans="1:14" s="25" customFormat="1" ht="16.5" customHeight="1">
      <c r="A26" s="276"/>
      <c r="B26" s="420"/>
      <c r="C26" s="261"/>
      <c r="D26" s="292">
        <v>242</v>
      </c>
      <c r="E26" s="278">
        <v>10000</v>
      </c>
      <c r="F26" s="263">
        <f t="shared" si="3"/>
        <v>9758</v>
      </c>
      <c r="G26" s="264">
        <f>F26/D26</f>
        <v>40.32231404958678</v>
      </c>
      <c r="H26" s="280"/>
      <c r="I26" s="272"/>
      <c r="J26" s="273" t="s">
        <v>77</v>
      </c>
      <c r="K26" s="266">
        <v>192700</v>
      </c>
      <c r="L26" s="266">
        <f>세출2!E25</f>
        <v>300000</v>
      </c>
      <c r="M26" s="266">
        <f t="shared" si="4"/>
        <v>107300</v>
      </c>
      <c r="N26" s="259">
        <f>M26/K26</f>
        <v>0.5568240788790867</v>
      </c>
    </row>
    <row r="27" spans="1:14" s="25" customFormat="1" ht="16.5" customHeight="1" thickBot="1">
      <c r="A27" s="314"/>
      <c r="B27" s="421"/>
      <c r="C27" s="315" t="s">
        <v>138</v>
      </c>
      <c r="D27" s="308">
        <v>242</v>
      </c>
      <c r="E27" s="316">
        <v>10000</v>
      </c>
      <c r="F27" s="317">
        <f t="shared" si="3"/>
        <v>9758</v>
      </c>
      <c r="G27" s="318">
        <f>F27/D27</f>
        <v>40.32231404958678</v>
      </c>
      <c r="H27" s="282"/>
      <c r="I27" s="270"/>
      <c r="J27" s="273" t="s">
        <v>66</v>
      </c>
      <c r="K27" s="266">
        <v>175350</v>
      </c>
      <c r="L27" s="266">
        <f>세출2!E27</f>
        <v>300000</v>
      </c>
      <c r="M27" s="266">
        <f t="shared" si="4"/>
        <v>124650</v>
      </c>
      <c r="N27" s="259">
        <f t="shared" si="2"/>
        <v>0.7108639863130881</v>
      </c>
    </row>
    <row r="28" spans="1:14" s="25" customFormat="1" ht="16.5" customHeight="1">
      <c r="A28" s="276"/>
      <c r="B28" s="275"/>
      <c r="C28" s="275"/>
      <c r="D28" s="281"/>
      <c r="E28" s="281"/>
      <c r="F28" s="281"/>
      <c r="G28" s="281"/>
      <c r="H28" s="283" t="s">
        <v>67</v>
      </c>
      <c r="I28" s="261" t="s">
        <v>68</v>
      </c>
      <c r="J28" s="273"/>
      <c r="K28" s="263">
        <f>SUM(K29:K31)</f>
        <v>888000</v>
      </c>
      <c r="L28" s="263">
        <f>SUM(L29:L31)</f>
        <v>1400000</v>
      </c>
      <c r="M28" s="263">
        <f>SUM(M29:M31)</f>
        <v>512000</v>
      </c>
      <c r="N28" s="259">
        <f t="shared" si="2"/>
        <v>0.5765765765765766</v>
      </c>
    </row>
    <row r="29" spans="1:14" s="25" customFormat="1" ht="16.5" customHeight="1">
      <c r="A29" s="276"/>
      <c r="B29" s="275"/>
      <c r="C29" s="275"/>
      <c r="D29" s="281"/>
      <c r="E29" s="281"/>
      <c r="F29" s="281"/>
      <c r="G29" s="281"/>
      <c r="H29" s="280"/>
      <c r="I29" s="272"/>
      <c r="J29" s="273" t="s">
        <v>68</v>
      </c>
      <c r="K29" s="266">
        <v>0</v>
      </c>
      <c r="L29" s="266">
        <f>세출2!E30</f>
        <v>200000</v>
      </c>
      <c r="M29" s="266">
        <f t="shared" si="4"/>
        <v>200000</v>
      </c>
      <c r="N29" s="259"/>
    </row>
    <row r="30" spans="1:14" s="25" customFormat="1" ht="16.5" customHeight="1">
      <c r="A30" s="276"/>
      <c r="B30" s="275"/>
      <c r="C30" s="275"/>
      <c r="D30" s="281"/>
      <c r="E30" s="281"/>
      <c r="F30" s="281"/>
      <c r="G30" s="281"/>
      <c r="H30" s="280"/>
      <c r="I30" s="275"/>
      <c r="J30" s="273" t="s">
        <v>69</v>
      </c>
      <c r="K30" s="266">
        <v>679000</v>
      </c>
      <c r="L30" s="266">
        <f>세출2!E34</f>
        <v>1000000</v>
      </c>
      <c r="M30" s="266">
        <f t="shared" si="4"/>
        <v>321000</v>
      </c>
      <c r="N30" s="259">
        <f t="shared" si="2"/>
        <v>0.4727540500736377</v>
      </c>
    </row>
    <row r="31" spans="1:14" s="25" customFormat="1" ht="16.5" customHeight="1">
      <c r="A31" s="276"/>
      <c r="B31" s="275"/>
      <c r="C31" s="275"/>
      <c r="D31" s="281"/>
      <c r="E31" s="281"/>
      <c r="F31" s="281"/>
      <c r="G31" s="281"/>
      <c r="H31" s="280"/>
      <c r="I31" s="275"/>
      <c r="J31" s="273" t="s">
        <v>70</v>
      </c>
      <c r="K31" s="266">
        <v>209000</v>
      </c>
      <c r="L31" s="266">
        <f>세출2!E32</f>
        <v>200000</v>
      </c>
      <c r="M31" s="266">
        <f t="shared" si="4"/>
        <v>-9000</v>
      </c>
      <c r="N31" s="259">
        <f t="shared" si="2"/>
        <v>-0.0430622009569378</v>
      </c>
    </row>
    <row r="32" spans="1:14" s="25" customFormat="1" ht="16.5" customHeight="1">
      <c r="A32" s="276"/>
      <c r="B32" s="275"/>
      <c r="C32" s="275"/>
      <c r="D32" s="281"/>
      <c r="E32" s="281"/>
      <c r="F32" s="281"/>
      <c r="G32" s="281"/>
      <c r="H32" s="283" t="s">
        <v>13</v>
      </c>
      <c r="I32" s="284"/>
      <c r="J32" s="266"/>
      <c r="K32" s="263">
        <f>K33+K37</f>
        <v>11906300</v>
      </c>
      <c r="L32" s="263">
        <f>L33+L37</f>
        <v>15450000</v>
      </c>
      <c r="M32" s="263">
        <f>M33+M37</f>
        <v>3543700</v>
      </c>
      <c r="N32" s="259">
        <f t="shared" si="2"/>
        <v>0.2976323459009096</v>
      </c>
    </row>
    <row r="33" spans="1:14" s="25" customFormat="1" ht="16.5" customHeight="1">
      <c r="A33" s="276"/>
      <c r="B33" s="275"/>
      <c r="C33" s="275"/>
      <c r="D33" s="281"/>
      <c r="E33" s="281"/>
      <c r="F33" s="281"/>
      <c r="G33" s="281"/>
      <c r="H33" s="285"/>
      <c r="I33" s="261" t="s">
        <v>16</v>
      </c>
      <c r="J33" s="266"/>
      <c r="K33" s="263">
        <f>SUM(K34,K35,K36,)</f>
        <v>3691200</v>
      </c>
      <c r="L33" s="263">
        <f>SUM(L34:L36)</f>
        <v>4100000</v>
      </c>
      <c r="M33" s="263">
        <f>SUM(M34:M36)</f>
        <v>408800</v>
      </c>
      <c r="N33" s="259">
        <f t="shared" si="2"/>
        <v>0.11074989163415691</v>
      </c>
    </row>
    <row r="34" spans="1:14" s="25" customFormat="1" ht="16.5" customHeight="1">
      <c r="A34" s="276"/>
      <c r="B34" s="275"/>
      <c r="C34" s="275"/>
      <c r="D34" s="281"/>
      <c r="E34" s="281"/>
      <c r="F34" s="281"/>
      <c r="G34" s="281"/>
      <c r="H34" s="280"/>
      <c r="I34" s="272"/>
      <c r="J34" s="273" t="s">
        <v>71</v>
      </c>
      <c r="K34" s="286">
        <v>0</v>
      </c>
      <c r="L34" s="286">
        <f>세출2!E38</f>
        <v>100000</v>
      </c>
      <c r="M34" s="266">
        <f>L34-K34</f>
        <v>100000</v>
      </c>
      <c r="N34" s="259"/>
    </row>
    <row r="35" spans="1:14" s="25" customFormat="1" ht="16.5" customHeight="1">
      <c r="A35" s="276"/>
      <c r="B35" s="275"/>
      <c r="C35" s="275"/>
      <c r="D35" s="281"/>
      <c r="E35" s="281"/>
      <c r="F35" s="281"/>
      <c r="G35" s="281"/>
      <c r="H35" s="280"/>
      <c r="I35" s="275"/>
      <c r="J35" s="273" t="s">
        <v>72</v>
      </c>
      <c r="K35" s="286">
        <v>3691200</v>
      </c>
      <c r="L35" s="286">
        <f>세출2!E40</f>
        <v>4000000</v>
      </c>
      <c r="M35" s="266">
        <f>L35-K35</f>
        <v>308800</v>
      </c>
      <c r="N35" s="259">
        <f t="shared" si="2"/>
        <v>0.08365843086259211</v>
      </c>
    </row>
    <row r="36" spans="1:14" s="25" customFormat="1" ht="16.5" customHeight="1">
      <c r="A36" s="276"/>
      <c r="B36" s="275"/>
      <c r="C36" s="275"/>
      <c r="D36" s="281"/>
      <c r="E36" s="281"/>
      <c r="F36" s="281"/>
      <c r="G36" s="281"/>
      <c r="H36" s="280"/>
      <c r="I36" s="270"/>
      <c r="J36" s="273" t="s">
        <v>159</v>
      </c>
      <c r="K36" s="286">
        <v>0</v>
      </c>
      <c r="L36" s="286">
        <f>세출2!E42</f>
        <v>0</v>
      </c>
      <c r="M36" s="266">
        <f>L36-K36</f>
        <v>0</v>
      </c>
      <c r="N36" s="259"/>
    </row>
    <row r="37" spans="1:14" s="25" customFormat="1" ht="16.5" customHeight="1">
      <c r="A37" s="276"/>
      <c r="B37" s="275"/>
      <c r="C37" s="275"/>
      <c r="D37" s="281"/>
      <c r="E37" s="281"/>
      <c r="F37" s="281"/>
      <c r="G37" s="281"/>
      <c r="H37" s="275"/>
      <c r="I37" s="261" t="s">
        <v>13</v>
      </c>
      <c r="J37" s="287"/>
      <c r="K37" s="269">
        <f>SUM(K38:K43)</f>
        <v>8215100</v>
      </c>
      <c r="L37" s="269">
        <f>SUM(L38:L43)</f>
        <v>11350000</v>
      </c>
      <c r="M37" s="269">
        <f>SUM(M38:M43)</f>
        <v>3134900</v>
      </c>
      <c r="N37" s="259">
        <f t="shared" si="2"/>
        <v>0.3816021716108142</v>
      </c>
    </row>
    <row r="38" spans="1:14" s="25" customFormat="1" ht="16.5" customHeight="1">
      <c r="A38" s="276"/>
      <c r="B38" s="275"/>
      <c r="C38" s="275"/>
      <c r="D38" s="281"/>
      <c r="E38" s="281"/>
      <c r="F38" s="281"/>
      <c r="G38" s="281"/>
      <c r="H38" s="275"/>
      <c r="I38" s="272"/>
      <c r="J38" s="262" t="s">
        <v>73</v>
      </c>
      <c r="K38" s="278">
        <v>5456230</v>
      </c>
      <c r="L38" s="278">
        <f>세출3!E3</f>
        <v>6250000</v>
      </c>
      <c r="M38" s="266">
        <f aca="true" t="shared" si="5" ref="M38:M47">L38-K38</f>
        <v>793770</v>
      </c>
      <c r="N38" s="259">
        <f t="shared" si="2"/>
        <v>0.1454795710591379</v>
      </c>
    </row>
    <row r="39" spans="1:14" s="25" customFormat="1" ht="16.5" customHeight="1">
      <c r="A39" s="276"/>
      <c r="B39" s="275"/>
      <c r="C39" s="275"/>
      <c r="D39" s="281"/>
      <c r="E39" s="281"/>
      <c r="F39" s="281"/>
      <c r="G39" s="281"/>
      <c r="H39" s="275"/>
      <c r="I39" s="275"/>
      <c r="J39" s="262" t="s">
        <v>74</v>
      </c>
      <c r="K39" s="278">
        <v>318470</v>
      </c>
      <c r="L39" s="278">
        <f>세출3!E31</f>
        <v>950000</v>
      </c>
      <c r="M39" s="266">
        <f t="shared" si="5"/>
        <v>631530</v>
      </c>
      <c r="N39" s="259">
        <f t="shared" si="2"/>
        <v>1.9830125286526203</v>
      </c>
    </row>
    <row r="40" spans="1:14" s="25" customFormat="1" ht="16.5" customHeight="1">
      <c r="A40" s="276"/>
      <c r="B40" s="275"/>
      <c r="C40" s="275"/>
      <c r="D40" s="281"/>
      <c r="E40" s="281"/>
      <c r="F40" s="281"/>
      <c r="G40" s="281"/>
      <c r="H40" s="275"/>
      <c r="I40" s="275"/>
      <c r="J40" s="262" t="s">
        <v>75</v>
      </c>
      <c r="K40" s="278">
        <v>1617400</v>
      </c>
      <c r="L40" s="278">
        <f>세출4!E3</f>
        <v>1350000</v>
      </c>
      <c r="M40" s="266">
        <f t="shared" si="5"/>
        <v>-267400</v>
      </c>
      <c r="N40" s="259">
        <f t="shared" si="2"/>
        <v>-0.1653270681340423</v>
      </c>
    </row>
    <row r="41" spans="1:14" s="25" customFormat="1" ht="16.5" customHeight="1">
      <c r="A41" s="276"/>
      <c r="B41" s="288"/>
      <c r="C41" s="275"/>
      <c r="D41" s="281"/>
      <c r="E41" s="281"/>
      <c r="F41" s="281"/>
      <c r="G41" s="281"/>
      <c r="H41" s="275"/>
      <c r="I41" s="275"/>
      <c r="J41" s="289" t="s">
        <v>136</v>
      </c>
      <c r="K41" s="290">
        <v>823000</v>
      </c>
      <c r="L41" s="278">
        <v>1000000</v>
      </c>
      <c r="M41" s="266">
        <f t="shared" si="5"/>
        <v>177000</v>
      </c>
      <c r="N41" s="259">
        <f t="shared" si="2"/>
        <v>0.21506682867557717</v>
      </c>
    </row>
    <row r="42" spans="1:14" s="25" customFormat="1" ht="16.5" customHeight="1">
      <c r="A42" s="276"/>
      <c r="B42" s="288"/>
      <c r="C42" s="275"/>
      <c r="D42" s="281"/>
      <c r="E42" s="281"/>
      <c r="F42" s="281"/>
      <c r="G42" s="281"/>
      <c r="H42" s="275"/>
      <c r="I42" s="275"/>
      <c r="J42" s="289" t="s">
        <v>191</v>
      </c>
      <c r="K42" s="290">
        <v>0</v>
      </c>
      <c r="L42" s="278">
        <f>세출4!E12</f>
        <v>800000</v>
      </c>
      <c r="M42" s="266">
        <f t="shared" si="5"/>
        <v>800000</v>
      </c>
      <c r="N42" s="259"/>
    </row>
    <row r="43" spans="1:14" s="25" customFormat="1" ht="16.5" customHeight="1">
      <c r="A43" s="276"/>
      <c r="B43" s="288"/>
      <c r="C43" s="275"/>
      <c r="D43" s="281"/>
      <c r="E43" s="281"/>
      <c r="F43" s="281"/>
      <c r="G43" s="281"/>
      <c r="H43" s="275"/>
      <c r="I43" s="275"/>
      <c r="J43" s="289" t="s">
        <v>192</v>
      </c>
      <c r="K43" s="290">
        <v>0</v>
      </c>
      <c r="L43" s="290">
        <f>세출4!E10</f>
        <v>1000000</v>
      </c>
      <c r="M43" s="291">
        <f t="shared" si="5"/>
        <v>1000000</v>
      </c>
      <c r="N43" s="259"/>
    </row>
    <row r="44" spans="1:14" s="25" customFormat="1" ht="16.5" customHeight="1">
      <c r="A44" s="276"/>
      <c r="B44" s="288"/>
      <c r="C44" s="275"/>
      <c r="D44" s="281"/>
      <c r="E44" s="281"/>
      <c r="F44" s="281"/>
      <c r="G44" s="281"/>
      <c r="H44" s="272" t="s">
        <v>76</v>
      </c>
      <c r="I44" s="272" t="s">
        <v>76</v>
      </c>
      <c r="J44" s="289"/>
      <c r="K44" s="292">
        <f>K45</f>
        <v>236069</v>
      </c>
      <c r="L44" s="292">
        <f>L45</f>
        <v>560020</v>
      </c>
      <c r="M44" s="291">
        <f t="shared" si="5"/>
        <v>323951</v>
      </c>
      <c r="N44" s="259">
        <f t="shared" si="2"/>
        <v>1.3722725135447686</v>
      </c>
    </row>
    <row r="45" spans="1:14" s="25" customFormat="1" ht="16.5" customHeight="1">
      <c r="A45" s="293"/>
      <c r="B45" s="294"/>
      <c r="C45" s="275"/>
      <c r="D45" s="281"/>
      <c r="E45" s="295"/>
      <c r="F45" s="281"/>
      <c r="G45" s="281"/>
      <c r="H45" s="296"/>
      <c r="I45" s="296"/>
      <c r="J45" s="262" t="s">
        <v>76</v>
      </c>
      <c r="K45" s="292">
        <v>236069</v>
      </c>
      <c r="L45" s="290">
        <v>560020</v>
      </c>
      <c r="M45" s="266">
        <f t="shared" si="5"/>
        <v>323951</v>
      </c>
      <c r="N45" s="259">
        <f t="shared" si="2"/>
        <v>1.3722725135447686</v>
      </c>
    </row>
    <row r="46" spans="1:14" s="25" customFormat="1" ht="16.5" customHeight="1">
      <c r="A46" s="293"/>
      <c r="B46" s="297"/>
      <c r="C46" s="294"/>
      <c r="D46" s="298"/>
      <c r="E46" s="299"/>
      <c r="F46" s="298"/>
      <c r="G46" s="298"/>
      <c r="H46" s="261" t="s">
        <v>130</v>
      </c>
      <c r="I46" s="261" t="s">
        <v>130</v>
      </c>
      <c r="J46" s="300"/>
      <c r="K46" s="292">
        <f>K47</f>
        <v>10000000</v>
      </c>
      <c r="L46" s="292">
        <f>L47</f>
        <v>5702980</v>
      </c>
      <c r="M46" s="291">
        <f t="shared" si="5"/>
        <v>-4297020</v>
      </c>
      <c r="N46" s="259">
        <f t="shared" si="2"/>
        <v>-0.429702</v>
      </c>
    </row>
    <row r="47" spans="1:14" ht="14.25" thickBot="1">
      <c r="A47" s="301"/>
      <c r="B47" s="302"/>
      <c r="C47" s="303"/>
      <c r="D47" s="304"/>
      <c r="E47" s="305"/>
      <c r="F47" s="304"/>
      <c r="G47" s="304"/>
      <c r="H47" s="306"/>
      <c r="I47" s="306"/>
      <c r="J47" s="307" t="s">
        <v>130</v>
      </c>
      <c r="K47" s="308">
        <v>10000000</v>
      </c>
      <c r="L47" s="308">
        <f>세출4!E17</f>
        <v>5702980</v>
      </c>
      <c r="M47" s="309">
        <f t="shared" si="5"/>
        <v>-4297020</v>
      </c>
      <c r="N47" s="360">
        <f t="shared" si="2"/>
        <v>-0.429702</v>
      </c>
    </row>
  </sheetData>
  <sheetProtection/>
  <mergeCells count="22">
    <mergeCell ref="A5:B5"/>
    <mergeCell ref="I7:I8"/>
    <mergeCell ref="B1:N1"/>
    <mergeCell ref="B2:N2"/>
    <mergeCell ref="A6:G6"/>
    <mergeCell ref="A4:B4"/>
    <mergeCell ref="H6:N6"/>
    <mergeCell ref="J7:J8"/>
    <mergeCell ref="F7:G7"/>
    <mergeCell ref="L5:N5"/>
    <mergeCell ref="M7:N7"/>
    <mergeCell ref="B7:B8"/>
    <mergeCell ref="H9:J9"/>
    <mergeCell ref="A9:C9"/>
    <mergeCell ref="B17:B18"/>
    <mergeCell ref="B15:B16"/>
    <mergeCell ref="B20:B27"/>
    <mergeCell ref="A7:A8"/>
    <mergeCell ref="B10:B11"/>
    <mergeCell ref="B13:B14"/>
    <mergeCell ref="C7:C8"/>
    <mergeCell ref="H7:H8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130" zoomScalePageLayoutView="0" workbookViewId="0" topLeftCell="A1">
      <selection activeCell="I25" sqref="I25"/>
    </sheetView>
  </sheetViews>
  <sheetFormatPr defaultColWidth="8.88671875" defaultRowHeight="13.5"/>
  <cols>
    <col min="1" max="2" width="11.77734375" style="45" bestFit="1" customWidth="1"/>
    <col min="3" max="3" width="16.4453125" style="45" bestFit="1" customWidth="1"/>
    <col min="4" max="4" width="14.3359375" style="121" customWidth="1"/>
    <col min="5" max="5" width="14.99609375" style="41" customWidth="1"/>
    <col min="6" max="6" width="9.6640625" style="41" customWidth="1"/>
    <col min="7" max="7" width="5.99609375" style="41" bestFit="1" customWidth="1"/>
    <col min="8" max="8" width="13.99609375" style="41" customWidth="1"/>
    <col min="9" max="9" width="14.10546875" style="41" customWidth="1"/>
    <col min="10" max="10" width="8.88671875" style="41" customWidth="1"/>
    <col min="11" max="11" width="10.5546875" style="41" customWidth="1"/>
    <col min="12" max="12" width="14.10546875" style="41" customWidth="1"/>
    <col min="13" max="13" width="11.99609375" style="41" customWidth="1"/>
    <col min="14" max="14" width="10.77734375" style="41" customWidth="1"/>
    <col min="15" max="16384" width="8.88671875" style="41" customWidth="1"/>
  </cols>
  <sheetData>
    <row r="1" spans="1:10" ht="16.5" customHeight="1">
      <c r="A1" s="437" t="s">
        <v>26</v>
      </c>
      <c r="B1" s="438"/>
      <c r="C1" s="22"/>
      <c r="D1" s="26"/>
      <c r="E1" s="18"/>
      <c r="F1" s="18"/>
      <c r="G1" s="18"/>
      <c r="H1" s="18"/>
      <c r="I1" s="19" t="s">
        <v>0</v>
      </c>
      <c r="J1" s="42"/>
    </row>
    <row r="2" spans="1:10" ht="14.25" customHeight="1" thickBot="1">
      <c r="A2" s="115"/>
      <c r="B2" s="21"/>
      <c r="C2" s="21"/>
      <c r="D2" s="27"/>
      <c r="E2" s="4"/>
      <c r="F2" s="4"/>
      <c r="G2" s="4"/>
      <c r="H2" s="4"/>
      <c r="I2" s="20"/>
      <c r="J2" s="42"/>
    </row>
    <row r="3" spans="1:10" s="117" customFormat="1" ht="16.5" customHeight="1">
      <c r="A3" s="443" t="s">
        <v>11</v>
      </c>
      <c r="B3" s="439" t="s">
        <v>8</v>
      </c>
      <c r="C3" s="439" t="s">
        <v>9</v>
      </c>
      <c r="D3" s="110" t="s">
        <v>187</v>
      </c>
      <c r="E3" s="110" t="s">
        <v>193</v>
      </c>
      <c r="F3" s="439" t="s">
        <v>1</v>
      </c>
      <c r="G3" s="439"/>
      <c r="H3" s="439" t="s">
        <v>194</v>
      </c>
      <c r="I3" s="440"/>
      <c r="J3" s="116"/>
    </row>
    <row r="4" spans="1:10" s="117" customFormat="1" ht="16.5" customHeight="1">
      <c r="A4" s="444"/>
      <c r="B4" s="445"/>
      <c r="C4" s="445"/>
      <c r="D4" s="112" t="s">
        <v>27</v>
      </c>
      <c r="E4" s="111" t="s">
        <v>2</v>
      </c>
      <c r="F4" s="111" t="s">
        <v>3</v>
      </c>
      <c r="G4" s="111" t="s">
        <v>4</v>
      </c>
      <c r="H4" s="441"/>
      <c r="I4" s="442"/>
      <c r="J4" s="116"/>
    </row>
    <row r="5" spans="1:10" ht="16.5" customHeight="1">
      <c r="A5" s="434" t="s">
        <v>5</v>
      </c>
      <c r="B5" s="435"/>
      <c r="C5" s="436"/>
      <c r="D5" s="7">
        <f>D6+D16+D18+D20</f>
        <v>113832161</v>
      </c>
      <c r="E5" s="7">
        <f>E6+E16+E18+E20</f>
        <v>123048000</v>
      </c>
      <c r="F5" s="1">
        <f>E5-D5</f>
        <v>9215839</v>
      </c>
      <c r="G5" s="2">
        <f>F5/D5</f>
        <v>0.08095988795293098</v>
      </c>
      <c r="H5" s="8"/>
      <c r="I5" s="229">
        <f>SUM(I6+I16+I18+I20)</f>
        <v>123048000</v>
      </c>
      <c r="J5" s="42"/>
    </row>
    <row r="6" spans="1:10" ht="16.5" customHeight="1">
      <c r="A6" s="44"/>
      <c r="B6" s="5"/>
      <c r="C6" s="6"/>
      <c r="D6" s="7">
        <v>92837330</v>
      </c>
      <c r="E6" s="7">
        <v>106177000</v>
      </c>
      <c r="F6" s="1">
        <f>E6-D6</f>
        <v>13339670</v>
      </c>
      <c r="G6" s="2">
        <f>F6/D6</f>
        <v>0.14368864335068662</v>
      </c>
      <c r="H6" s="8"/>
      <c r="I6" s="229">
        <f>SUM(I8+I13)</f>
        <v>106177000</v>
      </c>
      <c r="J6" s="42"/>
    </row>
    <row r="7" spans="1:10" ht="16.5" customHeight="1">
      <c r="A7" s="113" t="s">
        <v>21</v>
      </c>
      <c r="B7" s="43"/>
      <c r="C7" s="6"/>
      <c r="D7" s="16">
        <v>92837330</v>
      </c>
      <c r="E7" s="16">
        <v>106177000</v>
      </c>
      <c r="F7" s="1">
        <f>E7-D7</f>
        <v>13339670</v>
      </c>
      <c r="G7" s="2">
        <f>F7/D7</f>
        <v>0.14368864335068662</v>
      </c>
      <c r="H7" s="8"/>
      <c r="I7" s="230">
        <f>SUM(I8)</f>
        <v>103177000</v>
      </c>
      <c r="J7" s="42"/>
    </row>
    <row r="8" spans="1:10" ht="16.5" customHeight="1">
      <c r="A8" s="118"/>
      <c r="B8" s="5" t="s">
        <v>21</v>
      </c>
      <c r="C8" s="10" t="s">
        <v>24</v>
      </c>
      <c r="D8" s="12">
        <v>90772330</v>
      </c>
      <c r="E8" s="16">
        <v>103177000</v>
      </c>
      <c r="F8" s="1">
        <f>E8-D8</f>
        <v>12404670</v>
      </c>
      <c r="G8" s="2">
        <f>F8/D8</f>
        <v>0.13665695261981267</v>
      </c>
      <c r="H8" s="10"/>
      <c r="I8" s="231">
        <f>SUM(I9:I12)</f>
        <v>103177000</v>
      </c>
      <c r="J8" s="42"/>
    </row>
    <row r="9" spans="1:10" ht="16.5" customHeight="1">
      <c r="A9" s="118"/>
      <c r="B9" s="13"/>
      <c r="C9" s="14"/>
      <c r="D9" s="11"/>
      <c r="E9" s="11"/>
      <c r="F9" s="36"/>
      <c r="G9" s="33"/>
      <c r="H9" s="15" t="s">
        <v>79</v>
      </c>
      <c r="I9" s="232">
        <v>89067000</v>
      </c>
      <c r="J9" s="42"/>
    </row>
    <row r="10" spans="1:10" ht="16.5" customHeight="1">
      <c r="A10" s="118"/>
      <c r="B10" s="13"/>
      <c r="C10" s="14"/>
      <c r="D10" s="11"/>
      <c r="E10" s="11"/>
      <c r="F10" s="38"/>
      <c r="G10" s="34"/>
      <c r="H10" s="15" t="s">
        <v>80</v>
      </c>
      <c r="I10" s="232">
        <v>9647000</v>
      </c>
      <c r="J10" s="42"/>
    </row>
    <row r="11" spans="1:10" ht="16.5" customHeight="1">
      <c r="A11" s="118"/>
      <c r="B11" s="13"/>
      <c r="C11" s="14"/>
      <c r="D11" s="11"/>
      <c r="E11" s="11"/>
      <c r="F11" s="38"/>
      <c r="G11" s="34"/>
      <c r="H11" s="15" t="s">
        <v>81</v>
      </c>
      <c r="I11" s="232">
        <v>4463000</v>
      </c>
      <c r="J11" s="42"/>
    </row>
    <row r="12" spans="1:10" ht="16.5" customHeight="1">
      <c r="A12" s="119"/>
      <c r="B12" s="9"/>
      <c r="C12" s="14"/>
      <c r="D12" s="11"/>
      <c r="E12" s="11"/>
      <c r="F12" s="37"/>
      <c r="G12" s="39"/>
      <c r="H12" s="15"/>
      <c r="I12" s="232"/>
      <c r="J12" s="42"/>
    </row>
    <row r="13" spans="1:10" ht="16.5" customHeight="1">
      <c r="A13" s="119"/>
      <c r="B13" s="5" t="s">
        <v>22</v>
      </c>
      <c r="C13" s="6" t="s">
        <v>22</v>
      </c>
      <c r="D13" s="16">
        <v>2065000</v>
      </c>
      <c r="E13" s="16">
        <v>3000000</v>
      </c>
      <c r="F13" s="1">
        <f>E13-D13</f>
        <v>935000</v>
      </c>
      <c r="G13" s="2">
        <f>F13/D13</f>
        <v>0.45278450363196127</v>
      </c>
      <c r="H13" s="17"/>
      <c r="I13" s="233">
        <f>I14+I15</f>
        <v>3000000</v>
      </c>
      <c r="J13" s="42"/>
    </row>
    <row r="14" spans="1:10" ht="16.5" customHeight="1">
      <c r="A14" s="119"/>
      <c r="B14" s="13"/>
      <c r="C14" s="14"/>
      <c r="D14" s="11"/>
      <c r="E14" s="11"/>
      <c r="F14" s="36"/>
      <c r="G14" s="33"/>
      <c r="H14" s="228" t="s">
        <v>116</v>
      </c>
      <c r="I14" s="230">
        <v>2000000</v>
      </c>
      <c r="J14" s="42"/>
    </row>
    <row r="15" spans="1:10" ht="16.5" customHeight="1">
      <c r="A15" s="119"/>
      <c r="B15" s="13"/>
      <c r="C15" s="14"/>
      <c r="D15" s="11"/>
      <c r="E15" s="11"/>
      <c r="F15" s="38"/>
      <c r="G15" s="34"/>
      <c r="H15" s="25" t="s">
        <v>134</v>
      </c>
      <c r="I15" s="230">
        <v>1000000</v>
      </c>
      <c r="J15" s="42"/>
    </row>
    <row r="16" spans="1:10" ht="16.5" customHeight="1">
      <c r="A16" s="113" t="s">
        <v>120</v>
      </c>
      <c r="B16" s="5" t="s">
        <v>117</v>
      </c>
      <c r="C16" s="6" t="s">
        <v>118</v>
      </c>
      <c r="D16" s="16">
        <v>6169370</v>
      </c>
      <c r="E16" s="16">
        <v>6500000</v>
      </c>
      <c r="F16" s="1">
        <f>E16-D16</f>
        <v>330630</v>
      </c>
      <c r="G16" s="2">
        <f>F16/D16</f>
        <v>0.05359218202182719</v>
      </c>
      <c r="H16" s="17"/>
      <c r="I16" s="233">
        <f>SUM(I17:I17)</f>
        <v>6500000</v>
      </c>
      <c r="J16" s="42"/>
    </row>
    <row r="17" spans="1:10" ht="16.5" customHeight="1">
      <c r="A17" s="119"/>
      <c r="B17" s="13"/>
      <c r="C17" s="14"/>
      <c r="D17" s="11"/>
      <c r="E17" s="11"/>
      <c r="F17" s="36"/>
      <c r="G17" s="33"/>
      <c r="H17" s="15" t="s">
        <v>119</v>
      </c>
      <c r="I17" s="232">
        <v>6500000</v>
      </c>
      <c r="J17" s="42"/>
    </row>
    <row r="18" spans="1:10" ht="16.5" customHeight="1">
      <c r="A18" s="113" t="s">
        <v>121</v>
      </c>
      <c r="B18" s="5" t="s">
        <v>7</v>
      </c>
      <c r="C18" s="6" t="s">
        <v>25</v>
      </c>
      <c r="D18" s="16">
        <v>14797198</v>
      </c>
      <c r="E18" s="16">
        <v>10036000</v>
      </c>
      <c r="F18" s="1">
        <f>E18-D18</f>
        <v>-4761198</v>
      </c>
      <c r="G18" s="2">
        <f>F18/D18</f>
        <v>-0.3217634852219995</v>
      </c>
      <c r="H18" s="17"/>
      <c r="I18" s="233">
        <v>10036000</v>
      </c>
      <c r="J18" s="42"/>
    </row>
    <row r="19" spans="1:10" ht="16.5" customHeight="1">
      <c r="A19" s="119"/>
      <c r="B19" s="13"/>
      <c r="C19" s="14"/>
      <c r="D19" s="11"/>
      <c r="E19" s="11"/>
      <c r="F19" s="36"/>
      <c r="G19" s="33"/>
      <c r="H19" s="15" t="s">
        <v>155</v>
      </c>
      <c r="I19" s="232">
        <v>10036000</v>
      </c>
      <c r="J19" s="42"/>
    </row>
    <row r="20" spans="1:10" ht="16.5" customHeight="1">
      <c r="A20" s="113" t="s">
        <v>23</v>
      </c>
      <c r="B20" s="204"/>
      <c r="C20" s="6"/>
      <c r="D20" s="120">
        <v>28263</v>
      </c>
      <c r="E20" s="16">
        <v>335000</v>
      </c>
      <c r="F20" s="1">
        <f>E20-D20</f>
        <v>306737</v>
      </c>
      <c r="G20" s="2">
        <f>F20/D20</f>
        <v>10.852952623571454</v>
      </c>
      <c r="H20" s="17"/>
      <c r="I20" s="233">
        <f>I21+I24+I25</f>
        <v>335000</v>
      </c>
      <c r="J20" s="42"/>
    </row>
    <row r="21" spans="1:10" ht="16.5" customHeight="1">
      <c r="A21" s="200"/>
      <c r="B21" s="5" t="s">
        <v>23</v>
      </c>
      <c r="C21" s="6" t="s">
        <v>34</v>
      </c>
      <c r="D21" s="120">
        <v>28021</v>
      </c>
      <c r="E21" s="16">
        <f>I21</f>
        <v>25000</v>
      </c>
      <c r="F21" s="1">
        <f>E21-D21</f>
        <v>-3021</v>
      </c>
      <c r="G21" s="2">
        <f>F21/D21</f>
        <v>-0.10781199814424895</v>
      </c>
      <c r="H21" s="42"/>
      <c r="I21" s="233">
        <f>SUM(I22)</f>
        <v>25000</v>
      </c>
      <c r="J21" s="42"/>
    </row>
    <row r="22" spans="1:9" s="42" customFormat="1" ht="13.5">
      <c r="A22" s="113"/>
      <c r="B22" s="5"/>
      <c r="C22" s="362"/>
      <c r="D22" s="120"/>
      <c r="E22" s="205"/>
      <c r="F22" s="199"/>
      <c r="G22" s="199"/>
      <c r="H22" s="17" t="s">
        <v>37</v>
      </c>
      <c r="I22" s="230">
        <v>25000</v>
      </c>
    </row>
    <row r="23" spans="1:9" ht="13.5">
      <c r="A23" s="321"/>
      <c r="B23" s="319"/>
      <c r="C23" s="30" t="s">
        <v>138</v>
      </c>
      <c r="D23" s="60">
        <v>242</v>
      </c>
      <c r="E23" s="16">
        <v>10000</v>
      </c>
      <c r="F23" s="1">
        <f>E23-D23</f>
        <v>9758</v>
      </c>
      <c r="G23" s="2">
        <f>F23/D23</f>
        <v>40.32231404958678</v>
      </c>
      <c r="H23" s="320"/>
      <c r="I23" s="233">
        <f>SUM(I24)</f>
        <v>10000</v>
      </c>
    </row>
    <row r="24" spans="1:9" ht="13.5">
      <c r="A24" s="365"/>
      <c r="B24" s="362"/>
      <c r="C24" s="3"/>
      <c r="D24" s="35"/>
      <c r="E24" s="35"/>
      <c r="F24" s="366"/>
      <c r="G24" s="366"/>
      <c r="H24" s="366" t="s">
        <v>164</v>
      </c>
      <c r="I24" s="367">
        <v>10000</v>
      </c>
    </row>
    <row r="25" spans="1:9" ht="13.5">
      <c r="A25" s="44"/>
      <c r="B25" s="319"/>
      <c r="C25" s="372" t="s">
        <v>162</v>
      </c>
      <c r="D25" s="120">
        <v>0</v>
      </c>
      <c r="E25" s="16">
        <v>300000</v>
      </c>
      <c r="F25" s="1">
        <f>E25-D25</f>
        <v>300000</v>
      </c>
      <c r="G25" s="2"/>
      <c r="H25" s="366" t="s">
        <v>182</v>
      </c>
      <c r="I25" s="367">
        <v>300000</v>
      </c>
    </row>
    <row r="26" spans="1:9" ht="13.5">
      <c r="A26" s="371"/>
      <c r="B26" s="5"/>
      <c r="E26" s="174"/>
      <c r="F26" s="199"/>
      <c r="G26" s="199"/>
      <c r="H26" s="174"/>
      <c r="I26" s="368"/>
    </row>
    <row r="27" spans="1:9" ht="14.25" thickBot="1">
      <c r="A27" s="322"/>
      <c r="B27" s="224"/>
      <c r="C27" s="369" t="s">
        <v>163</v>
      </c>
      <c r="D27" s="323">
        <v>0</v>
      </c>
      <c r="E27" s="370"/>
      <c r="F27" s="225"/>
      <c r="G27" s="225"/>
      <c r="H27" s="363"/>
      <c r="I27" s="364"/>
    </row>
  </sheetData>
  <sheetProtection/>
  <mergeCells count="7">
    <mergeCell ref="A5:C5"/>
    <mergeCell ref="A1:B1"/>
    <mergeCell ref="F3:G3"/>
    <mergeCell ref="H3:I4"/>
    <mergeCell ref="A3:A4"/>
    <mergeCell ref="B3:B4"/>
    <mergeCell ref="C3:C4"/>
  </mergeCells>
  <printOptions horizontalCentered="1" verticalCentered="1"/>
  <pageMargins left="0.7480314960629921" right="0.7480314960629921" top="0.79" bottom="0.41" header="0.5118110236220472" footer="0.2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Normal="130" zoomScaleSheetLayoutView="100" zoomScalePageLayoutView="0" workbookViewId="0" topLeftCell="E1">
      <selection activeCell="M10" sqref="M10"/>
    </sheetView>
  </sheetViews>
  <sheetFormatPr defaultColWidth="8.88671875" defaultRowHeight="13.5"/>
  <cols>
    <col min="1" max="1" width="7.6640625" style="117" bestFit="1" customWidth="1"/>
    <col min="2" max="2" width="9.3359375" style="117" bestFit="1" customWidth="1"/>
    <col min="3" max="3" width="16.77734375" style="177" bestFit="1" customWidth="1"/>
    <col min="4" max="4" width="13.77734375" style="41" bestFit="1" customWidth="1"/>
    <col min="5" max="5" width="19.88671875" style="41" bestFit="1" customWidth="1"/>
    <col min="6" max="6" width="11.77734375" style="41" bestFit="1" customWidth="1"/>
    <col min="7" max="7" width="10.99609375" style="41" bestFit="1" customWidth="1"/>
    <col min="8" max="8" width="17.88671875" style="117" bestFit="1" customWidth="1"/>
    <col min="9" max="9" width="13.77734375" style="41" bestFit="1" customWidth="1"/>
    <col min="10" max="10" width="10.99609375" style="41" bestFit="1" customWidth="1"/>
    <col min="11" max="11" width="8.4453125" style="41" bestFit="1" customWidth="1"/>
    <col min="12" max="12" width="12.6640625" style="41" bestFit="1" customWidth="1"/>
    <col min="13" max="13" width="11.99609375" style="41" customWidth="1"/>
    <col min="14" max="14" width="10.77734375" style="41" customWidth="1"/>
    <col min="15" max="16384" width="8.88671875" style="41" customWidth="1"/>
  </cols>
  <sheetData>
    <row r="1" spans="1:12" ht="16.5" customHeight="1">
      <c r="A1" s="446" t="s">
        <v>38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8"/>
    </row>
    <row r="2" spans="1:12" ht="16.5" customHeight="1">
      <c r="A2" s="449" t="s">
        <v>11</v>
      </c>
      <c r="B2" s="450" t="s">
        <v>8</v>
      </c>
      <c r="C2" s="451" t="s">
        <v>9</v>
      </c>
      <c r="D2" s="123" t="s">
        <v>165</v>
      </c>
      <c r="E2" s="123" t="s">
        <v>166</v>
      </c>
      <c r="F2" s="452" t="s">
        <v>10</v>
      </c>
      <c r="G2" s="452"/>
      <c r="H2" s="453" t="s">
        <v>194</v>
      </c>
      <c r="I2" s="454"/>
      <c r="J2" s="454"/>
      <c r="K2" s="454"/>
      <c r="L2" s="455"/>
    </row>
    <row r="3" spans="1:12" ht="16.5" customHeight="1">
      <c r="A3" s="449"/>
      <c r="B3" s="450"/>
      <c r="C3" s="451"/>
      <c r="D3" s="3" t="s">
        <v>27</v>
      </c>
      <c r="E3" s="3" t="s">
        <v>2</v>
      </c>
      <c r="F3" s="23" t="s">
        <v>14</v>
      </c>
      <c r="G3" s="23" t="s">
        <v>15</v>
      </c>
      <c r="H3" s="454"/>
      <c r="I3" s="454"/>
      <c r="J3" s="454"/>
      <c r="K3" s="454"/>
      <c r="L3" s="455"/>
    </row>
    <row r="4" spans="1:12" ht="16.5" customHeight="1">
      <c r="A4" s="207" t="s">
        <v>123</v>
      </c>
      <c r="B4" s="46"/>
      <c r="C4" s="206"/>
      <c r="D4" s="211">
        <v>95028857</v>
      </c>
      <c r="E4" s="211">
        <f>E5+세출2!E29+세출2!E36+세출4!L14+세출4!L16</f>
        <v>121787980</v>
      </c>
      <c r="F4" s="211">
        <f>F5+세출2!F29+세출2!F36</f>
        <v>40126458</v>
      </c>
      <c r="G4" s="49">
        <f>F4/D4</f>
        <v>0.42225550497781955</v>
      </c>
      <c r="H4" s="208"/>
      <c r="I4" s="209"/>
      <c r="J4" s="209"/>
      <c r="K4" s="209"/>
      <c r="L4" s="210"/>
    </row>
    <row r="5" spans="1:12" ht="16.5" customHeight="1">
      <c r="A5" s="47" t="s">
        <v>12</v>
      </c>
      <c r="B5" s="48" t="s">
        <v>5</v>
      </c>
      <c r="C5" s="46"/>
      <c r="D5" s="35">
        <v>70773847</v>
      </c>
      <c r="E5" s="35">
        <f>E6+세출2!E3+세출2!E24</f>
        <v>100535000</v>
      </c>
      <c r="F5" s="35">
        <f>F6+세출2!F3+세출2!F24</f>
        <v>29655658</v>
      </c>
      <c r="G5" s="49">
        <f>F5/D5</f>
        <v>0.41902000890244107</v>
      </c>
      <c r="H5" s="50"/>
      <c r="I5" s="51"/>
      <c r="J5" s="51"/>
      <c r="K5" s="51"/>
      <c r="L5" s="52">
        <f>L6+세출2!L3</f>
        <v>99935000</v>
      </c>
    </row>
    <row r="6" spans="1:12" ht="16.5" customHeight="1">
      <c r="A6" s="53"/>
      <c r="B6" s="48" t="s">
        <v>6</v>
      </c>
      <c r="C6" s="46"/>
      <c r="D6" s="35">
        <v>65536605</v>
      </c>
      <c r="E6" s="35">
        <f>L6</f>
        <v>93565000</v>
      </c>
      <c r="F6" s="35">
        <f>E6-D6</f>
        <v>28028395</v>
      </c>
      <c r="G6" s="54">
        <f>F6/D6</f>
        <v>0.42767541895098166</v>
      </c>
      <c r="H6" s="50"/>
      <c r="I6" s="51"/>
      <c r="J6" s="51"/>
      <c r="K6" s="51"/>
      <c r="L6" s="55">
        <f>L7+L14+L19+L29+L31+L34+L38</f>
        <v>93565000</v>
      </c>
    </row>
    <row r="7" spans="1:12" ht="16.5" customHeight="1">
      <c r="A7" s="53"/>
      <c r="B7" s="56"/>
      <c r="C7" s="46" t="s">
        <v>28</v>
      </c>
      <c r="D7" s="35">
        <v>30769774</v>
      </c>
      <c r="E7" s="35">
        <f>L7</f>
        <v>41712000</v>
      </c>
      <c r="F7" s="35">
        <f>E7-D7</f>
        <v>10942226</v>
      </c>
      <c r="G7" s="49">
        <f>F7/D7</f>
        <v>0.3556160665983442</v>
      </c>
      <c r="H7" s="50"/>
      <c r="I7" s="51"/>
      <c r="J7" s="51"/>
      <c r="K7" s="51"/>
      <c r="L7" s="57">
        <f>SUM(L8:L13)</f>
        <v>41712000</v>
      </c>
    </row>
    <row r="8" spans="1:12" ht="16.5" customHeight="1">
      <c r="A8" s="53"/>
      <c r="B8" s="58"/>
      <c r="C8" s="59"/>
      <c r="D8" s="60"/>
      <c r="E8" s="60"/>
      <c r="F8" s="60"/>
      <c r="G8" s="61"/>
      <c r="H8" s="129" t="s">
        <v>175</v>
      </c>
      <c r="I8" s="130"/>
      <c r="J8" s="188">
        <v>1507000</v>
      </c>
      <c r="K8" s="128">
        <v>6</v>
      </c>
      <c r="L8" s="324">
        <f aca="true" t="shared" si="0" ref="L8:L13">J8*K8</f>
        <v>9042000</v>
      </c>
    </row>
    <row r="9" spans="1:12" ht="16.5" customHeight="1">
      <c r="A9" s="53"/>
      <c r="B9" s="58"/>
      <c r="C9" s="62"/>
      <c r="D9" s="63"/>
      <c r="E9" s="63"/>
      <c r="F9" s="63"/>
      <c r="G9" s="64"/>
      <c r="H9" s="396" t="s">
        <v>195</v>
      </c>
      <c r="I9" s="397"/>
      <c r="J9" s="188">
        <v>1540000</v>
      </c>
      <c r="K9" s="398">
        <v>6</v>
      </c>
      <c r="L9" s="399">
        <f t="shared" si="0"/>
        <v>9240000</v>
      </c>
    </row>
    <row r="10" spans="1:12" ht="16.5" customHeight="1">
      <c r="A10" s="53"/>
      <c r="B10" s="58"/>
      <c r="C10" s="62"/>
      <c r="D10" s="63"/>
      <c r="E10" s="63"/>
      <c r="F10" s="63"/>
      <c r="G10" s="64"/>
      <c r="H10" s="396" t="s">
        <v>197</v>
      </c>
      <c r="I10" s="397"/>
      <c r="J10" s="188">
        <v>1001000</v>
      </c>
      <c r="K10" s="398">
        <v>6</v>
      </c>
      <c r="L10" s="399">
        <f t="shared" si="0"/>
        <v>6006000</v>
      </c>
    </row>
    <row r="11" spans="1:12" ht="16.5" customHeight="1">
      <c r="A11" s="53"/>
      <c r="B11" s="58"/>
      <c r="C11" s="62"/>
      <c r="D11" s="63"/>
      <c r="E11" s="63"/>
      <c r="F11" s="63"/>
      <c r="G11" s="64"/>
      <c r="H11" s="400" t="s">
        <v>198</v>
      </c>
      <c r="I11" s="401"/>
      <c r="J11" s="188">
        <v>1033000</v>
      </c>
      <c r="K11" s="398">
        <v>6</v>
      </c>
      <c r="L11" s="399">
        <f t="shared" si="0"/>
        <v>6198000</v>
      </c>
    </row>
    <row r="12" spans="1:12" ht="16.5" customHeight="1">
      <c r="A12" s="53"/>
      <c r="B12" s="58"/>
      <c r="C12" s="62"/>
      <c r="D12" s="63"/>
      <c r="E12" s="63"/>
      <c r="F12" s="63"/>
      <c r="G12" s="64"/>
      <c r="H12" s="400" t="s">
        <v>176</v>
      </c>
      <c r="I12" s="401"/>
      <c r="J12" s="188">
        <v>920000</v>
      </c>
      <c r="K12" s="398">
        <v>6</v>
      </c>
      <c r="L12" s="399">
        <f t="shared" si="0"/>
        <v>5520000</v>
      </c>
    </row>
    <row r="13" spans="1:12" ht="16.5" customHeight="1">
      <c r="A13" s="53"/>
      <c r="B13" s="58"/>
      <c r="C13" s="62"/>
      <c r="D13" s="63"/>
      <c r="E13" s="63"/>
      <c r="F13" s="63"/>
      <c r="G13" s="64"/>
      <c r="H13" s="124" t="s">
        <v>196</v>
      </c>
      <c r="I13" s="125"/>
      <c r="J13" s="126">
        <v>951000</v>
      </c>
      <c r="K13" s="127">
        <v>6</v>
      </c>
      <c r="L13" s="325">
        <f t="shared" si="0"/>
        <v>5706000</v>
      </c>
    </row>
    <row r="14" spans="1:12" ht="16.5" customHeight="1">
      <c r="A14" s="53"/>
      <c r="B14" s="58"/>
      <c r="C14" s="46" t="s">
        <v>128</v>
      </c>
      <c r="D14" s="35">
        <v>14249445</v>
      </c>
      <c r="E14" s="35">
        <f>L14</f>
        <v>19949000</v>
      </c>
      <c r="F14" s="35">
        <f>E14-D14</f>
        <v>5699555</v>
      </c>
      <c r="G14" s="49">
        <f>F14/D14</f>
        <v>0.3999843502676771</v>
      </c>
      <c r="H14" s="50"/>
      <c r="I14" s="51"/>
      <c r="J14" s="51"/>
      <c r="K14" s="51"/>
      <c r="L14" s="57">
        <f>SUM(L15:L18)</f>
        <v>19949000</v>
      </c>
    </row>
    <row r="15" spans="1:13" ht="16.5" customHeight="1">
      <c r="A15" s="53"/>
      <c r="B15" s="58"/>
      <c r="C15" s="59"/>
      <c r="D15" s="60"/>
      <c r="E15" s="60"/>
      <c r="F15" s="60"/>
      <c r="G15" s="61"/>
      <c r="H15" s="382" t="s">
        <v>139</v>
      </c>
      <c r="I15" s="184"/>
      <c r="J15" s="383"/>
      <c r="K15" s="384"/>
      <c r="L15" s="66">
        <v>5445000</v>
      </c>
      <c r="M15" s="223"/>
    </row>
    <row r="16" spans="1:12" ht="16.5" customHeight="1">
      <c r="A16" s="53"/>
      <c r="B16" s="58"/>
      <c r="C16" s="62"/>
      <c r="D16" s="63"/>
      <c r="E16" s="63"/>
      <c r="F16" s="63"/>
      <c r="G16" s="64"/>
      <c r="H16" s="328" t="s">
        <v>140</v>
      </c>
      <c r="I16" s="329"/>
      <c r="J16" s="385"/>
      <c r="K16" s="386">
        <v>2</v>
      </c>
      <c r="L16" s="66">
        <v>6952000</v>
      </c>
    </row>
    <row r="17" spans="1:12" ht="16.5" customHeight="1">
      <c r="A17" s="53"/>
      <c r="B17" s="58"/>
      <c r="C17" s="62"/>
      <c r="D17" s="63"/>
      <c r="E17" s="63"/>
      <c r="F17" s="63"/>
      <c r="G17" s="64"/>
      <c r="H17" s="328" t="s">
        <v>141</v>
      </c>
      <c r="I17" s="329">
        <v>50000</v>
      </c>
      <c r="J17" s="330">
        <v>1</v>
      </c>
      <c r="K17" s="387">
        <v>12</v>
      </c>
      <c r="L17" s="66">
        <v>600000</v>
      </c>
    </row>
    <row r="18" spans="1:12" ht="16.5" customHeight="1">
      <c r="A18" s="53"/>
      <c r="B18" s="58"/>
      <c r="C18" s="62"/>
      <c r="D18" s="63"/>
      <c r="E18" s="63"/>
      <c r="F18" s="63"/>
      <c r="G18" s="64"/>
      <c r="H18" s="72" t="s">
        <v>142</v>
      </c>
      <c r="I18" s="388"/>
      <c r="J18" s="74"/>
      <c r="K18" s="389">
        <v>2</v>
      </c>
      <c r="L18" s="326">
        <v>6952000</v>
      </c>
    </row>
    <row r="19" spans="1:12" ht="16.5" customHeight="1">
      <c r="A19" s="53"/>
      <c r="B19" s="58"/>
      <c r="C19" s="46" t="s">
        <v>30</v>
      </c>
      <c r="D19" s="35">
        <v>11556880</v>
      </c>
      <c r="E19" s="35">
        <f>L19</f>
        <v>18116000</v>
      </c>
      <c r="F19" s="35">
        <f>E19-D19</f>
        <v>6559120</v>
      </c>
      <c r="G19" s="49">
        <f>F19/D19</f>
        <v>0.5675511037581077</v>
      </c>
      <c r="H19" s="67"/>
      <c r="I19" s="68"/>
      <c r="J19" s="51"/>
      <c r="K19" s="327"/>
      <c r="L19" s="69">
        <f>SUM(L20:L28)</f>
        <v>18116000</v>
      </c>
    </row>
    <row r="20" spans="1:12" ht="16.5" customHeight="1">
      <c r="A20" s="53"/>
      <c r="B20" s="58"/>
      <c r="C20" s="62"/>
      <c r="D20" s="63"/>
      <c r="E20" s="63"/>
      <c r="F20" s="63"/>
      <c r="G20" s="64"/>
      <c r="H20" s="328" t="s">
        <v>143</v>
      </c>
      <c r="I20" s="329">
        <v>40000</v>
      </c>
      <c r="J20" s="330">
        <v>3</v>
      </c>
      <c r="K20" s="331">
        <v>12</v>
      </c>
      <c r="L20" s="66">
        <v>1440000</v>
      </c>
    </row>
    <row r="21" spans="1:12" ht="16.5" customHeight="1">
      <c r="A21" s="53"/>
      <c r="B21" s="58"/>
      <c r="C21" s="62"/>
      <c r="D21" s="63"/>
      <c r="E21" s="63"/>
      <c r="F21" s="63"/>
      <c r="G21" s="70"/>
      <c r="H21" s="328" t="s">
        <v>144</v>
      </c>
      <c r="I21" s="329">
        <v>100000</v>
      </c>
      <c r="J21" s="330">
        <v>3</v>
      </c>
      <c r="K21" s="331">
        <v>12</v>
      </c>
      <c r="L21" s="66">
        <v>3600000</v>
      </c>
    </row>
    <row r="22" spans="1:12" ht="16.5" customHeight="1">
      <c r="A22" s="53"/>
      <c r="B22" s="58"/>
      <c r="C22" s="62"/>
      <c r="D22" s="63"/>
      <c r="E22" s="63"/>
      <c r="F22" s="63"/>
      <c r="G22" s="70"/>
      <c r="H22" s="328" t="s">
        <v>145</v>
      </c>
      <c r="I22" s="332">
        <v>40000</v>
      </c>
      <c r="J22" s="330">
        <v>2</v>
      </c>
      <c r="K22" s="331">
        <v>12</v>
      </c>
      <c r="L22" s="66">
        <f aca="true" t="shared" si="1" ref="L22:L27">I22*J22*K22</f>
        <v>960000</v>
      </c>
    </row>
    <row r="23" spans="1:12" ht="16.5" customHeight="1">
      <c r="A23" s="53"/>
      <c r="B23" s="58"/>
      <c r="C23" s="62"/>
      <c r="D23" s="63"/>
      <c r="E23" s="63"/>
      <c r="F23" s="63"/>
      <c r="G23" s="70"/>
      <c r="H23" s="328" t="s">
        <v>177</v>
      </c>
      <c r="I23" s="332">
        <v>100000</v>
      </c>
      <c r="J23" s="330">
        <v>2</v>
      </c>
      <c r="K23" s="331">
        <v>12</v>
      </c>
      <c r="L23" s="66">
        <f t="shared" si="1"/>
        <v>2400000</v>
      </c>
    </row>
    <row r="24" spans="1:12" ht="16.5" customHeight="1">
      <c r="A24" s="53"/>
      <c r="B24" s="58"/>
      <c r="C24" s="62"/>
      <c r="D24" s="63"/>
      <c r="E24" s="63"/>
      <c r="F24" s="63"/>
      <c r="G24" s="70"/>
      <c r="H24" s="328" t="s">
        <v>178</v>
      </c>
      <c r="I24" s="332">
        <v>150000</v>
      </c>
      <c r="J24" s="330">
        <v>1</v>
      </c>
      <c r="K24" s="331">
        <v>12</v>
      </c>
      <c r="L24" s="66">
        <f t="shared" si="1"/>
        <v>1800000</v>
      </c>
    </row>
    <row r="25" spans="1:12" ht="16.5" customHeight="1">
      <c r="A25" s="53"/>
      <c r="B25" s="58"/>
      <c r="C25" s="62"/>
      <c r="D25" s="63"/>
      <c r="E25" s="63"/>
      <c r="F25" s="63"/>
      <c r="G25" s="70"/>
      <c r="H25" s="328" t="s">
        <v>180</v>
      </c>
      <c r="I25" s="332">
        <v>30000</v>
      </c>
      <c r="J25" s="330">
        <v>1</v>
      </c>
      <c r="K25" s="331">
        <v>12</v>
      </c>
      <c r="L25" s="66">
        <f t="shared" si="1"/>
        <v>360000</v>
      </c>
    </row>
    <row r="26" spans="1:12" ht="16.5" customHeight="1">
      <c r="A26" s="53"/>
      <c r="B26" s="58"/>
      <c r="C26" s="62"/>
      <c r="D26" s="63"/>
      <c r="E26" s="63"/>
      <c r="F26" s="63"/>
      <c r="G26" s="70"/>
      <c r="H26" s="328" t="s">
        <v>181</v>
      </c>
      <c r="I26" s="332">
        <v>200000</v>
      </c>
      <c r="J26" s="330">
        <v>1</v>
      </c>
      <c r="K26" s="333">
        <v>12</v>
      </c>
      <c r="L26" s="66">
        <f t="shared" si="1"/>
        <v>2400000</v>
      </c>
    </row>
    <row r="27" spans="1:12" ht="16.5" customHeight="1">
      <c r="A27" s="53"/>
      <c r="B27" s="58"/>
      <c r="C27" s="62"/>
      <c r="D27" s="63"/>
      <c r="E27" s="63"/>
      <c r="F27" s="63"/>
      <c r="G27" s="70"/>
      <c r="H27" s="328" t="s">
        <v>179</v>
      </c>
      <c r="I27" s="332">
        <v>70000</v>
      </c>
      <c r="J27" s="330">
        <v>2</v>
      </c>
      <c r="K27" s="331">
        <v>12</v>
      </c>
      <c r="L27" s="66">
        <f t="shared" si="1"/>
        <v>1680000</v>
      </c>
    </row>
    <row r="28" spans="1:12" ht="16.5" customHeight="1">
      <c r="A28" s="53"/>
      <c r="B28" s="58"/>
      <c r="C28" s="62"/>
      <c r="D28" s="63"/>
      <c r="E28" s="63"/>
      <c r="F28" s="63"/>
      <c r="G28" s="70"/>
      <c r="H28" s="72" t="s">
        <v>146</v>
      </c>
      <c r="I28" s="73"/>
      <c r="J28" s="74"/>
      <c r="K28" s="221">
        <v>1</v>
      </c>
      <c r="L28" s="326">
        <v>3476000</v>
      </c>
    </row>
    <row r="29" spans="1:12" ht="16.5" customHeight="1">
      <c r="A29" s="53"/>
      <c r="B29" s="58"/>
      <c r="C29" s="59" t="s">
        <v>39</v>
      </c>
      <c r="D29" s="35">
        <v>3958250</v>
      </c>
      <c r="E29" s="35">
        <f>L29</f>
        <v>6368000</v>
      </c>
      <c r="F29" s="35">
        <f>E29-D29</f>
        <v>2409750</v>
      </c>
      <c r="G29" s="49">
        <f>F29/D29</f>
        <v>0.6087917640371376</v>
      </c>
      <c r="H29" s="79"/>
      <c r="I29" s="174"/>
      <c r="J29" s="174"/>
      <c r="K29" s="174"/>
      <c r="L29" s="175">
        <f>SUM(L30)</f>
        <v>6368000</v>
      </c>
    </row>
    <row r="30" spans="1:12" ht="16.5" customHeight="1">
      <c r="A30" s="53"/>
      <c r="B30" s="185"/>
      <c r="C30" s="187" t="s">
        <v>40</v>
      </c>
      <c r="D30" s="186"/>
      <c r="E30" s="35"/>
      <c r="F30" s="35"/>
      <c r="G30" s="78"/>
      <c r="H30" s="79" t="s">
        <v>147</v>
      </c>
      <c r="I30" s="80">
        <v>79777000</v>
      </c>
      <c r="J30" s="174"/>
      <c r="K30" s="65">
        <v>12</v>
      </c>
      <c r="L30" s="334">
        <v>6368000</v>
      </c>
    </row>
    <row r="31" spans="1:12" ht="16.5" customHeight="1">
      <c r="A31" s="53"/>
      <c r="B31" s="58"/>
      <c r="C31" s="187" t="s">
        <v>32</v>
      </c>
      <c r="D31" s="35">
        <v>1398370</v>
      </c>
      <c r="E31" s="35">
        <f>L31</f>
        <v>2026000</v>
      </c>
      <c r="F31" s="35">
        <f>E31-D31</f>
        <v>627630</v>
      </c>
      <c r="G31" s="49">
        <f>F31/D31</f>
        <v>0.4488297088753334</v>
      </c>
      <c r="H31" s="79"/>
      <c r="I31" s="51"/>
      <c r="J31" s="174"/>
      <c r="K31" s="51"/>
      <c r="L31" s="57">
        <f>SUM(L32:L33)</f>
        <v>2026000</v>
      </c>
    </row>
    <row r="32" spans="1:12" ht="16.5" customHeight="1">
      <c r="A32" s="53"/>
      <c r="B32" s="58"/>
      <c r="C32" s="402"/>
      <c r="D32" s="35"/>
      <c r="E32" s="35"/>
      <c r="F32" s="35"/>
      <c r="G32" s="86"/>
      <c r="H32" s="403" t="s">
        <v>199</v>
      </c>
      <c r="I32" s="335">
        <v>1934000</v>
      </c>
      <c r="J32" s="336"/>
      <c r="K32" s="404">
        <v>0.0478</v>
      </c>
      <c r="L32" s="334">
        <v>92000</v>
      </c>
    </row>
    <row r="33" spans="1:12" ht="16.5" customHeight="1">
      <c r="A33" s="53"/>
      <c r="B33" s="58"/>
      <c r="C33" s="180"/>
      <c r="D33" s="35"/>
      <c r="E33" s="35"/>
      <c r="F33" s="35"/>
      <c r="G33" s="86"/>
      <c r="H33" s="189" t="s">
        <v>148</v>
      </c>
      <c r="I33" s="220">
        <v>79777000</v>
      </c>
      <c r="J33" s="179"/>
      <c r="K33" s="405">
        <v>0.0254</v>
      </c>
      <c r="L33" s="66">
        <v>1934000</v>
      </c>
    </row>
    <row r="34" spans="1:12" ht="16.5" customHeight="1">
      <c r="A34" s="53"/>
      <c r="B34" s="58"/>
      <c r="C34" s="180" t="s">
        <v>41</v>
      </c>
      <c r="D34" s="35">
        <v>3105886</v>
      </c>
      <c r="E34" s="35">
        <f>L34</f>
        <v>4894000</v>
      </c>
      <c r="F34" s="35">
        <f>E34-D34</f>
        <v>1788114</v>
      </c>
      <c r="G34" s="86">
        <f>F34/D34</f>
        <v>0.5757178466949527</v>
      </c>
      <c r="H34" s="182"/>
      <c r="I34" s="51"/>
      <c r="J34" s="174"/>
      <c r="K34" s="51"/>
      <c r="L34" s="57">
        <f>SUM(L35:L37)</f>
        <v>4894000</v>
      </c>
    </row>
    <row r="35" spans="1:12" ht="16.5" customHeight="1">
      <c r="A35" s="53"/>
      <c r="B35" s="58"/>
      <c r="C35" s="180" t="s">
        <v>42</v>
      </c>
      <c r="D35" s="60"/>
      <c r="E35" s="60"/>
      <c r="F35" s="60"/>
      <c r="G35" s="150"/>
      <c r="H35" s="403" t="s">
        <v>149</v>
      </c>
      <c r="I35" s="335">
        <v>79777000</v>
      </c>
      <c r="J35" s="336"/>
      <c r="K35" s="407">
        <v>0.045</v>
      </c>
      <c r="L35" s="52">
        <v>3427000</v>
      </c>
    </row>
    <row r="36" spans="1:12" ht="16.5" customHeight="1">
      <c r="A36" s="53"/>
      <c r="B36" s="77"/>
      <c r="C36" s="190"/>
      <c r="D36" s="63"/>
      <c r="E36" s="63"/>
      <c r="F36" s="63"/>
      <c r="G36" s="63"/>
      <c r="H36" s="406" t="s">
        <v>150</v>
      </c>
      <c r="I36" s="337">
        <v>79777000</v>
      </c>
      <c r="J36" s="42"/>
      <c r="K36" s="408">
        <v>0.013</v>
      </c>
      <c r="L36" s="52">
        <v>1037000</v>
      </c>
    </row>
    <row r="37" spans="1:12" ht="13.5">
      <c r="A37" s="176"/>
      <c r="B37" s="77"/>
      <c r="C37" s="181"/>
      <c r="D37" s="183"/>
      <c r="E37" s="183"/>
      <c r="F37" s="183"/>
      <c r="G37" s="183"/>
      <c r="H37" s="189" t="s">
        <v>151</v>
      </c>
      <c r="I37" s="220">
        <v>79777000</v>
      </c>
      <c r="J37" s="179"/>
      <c r="K37" s="409">
        <v>0.0054</v>
      </c>
      <c r="L37" s="52">
        <v>430000</v>
      </c>
    </row>
    <row r="38" spans="1:12" ht="16.5" customHeight="1">
      <c r="A38" s="176"/>
      <c r="B38" s="77"/>
      <c r="C38" s="191" t="s">
        <v>82</v>
      </c>
      <c r="D38" s="192">
        <v>498000</v>
      </c>
      <c r="E38" s="193">
        <f>L38</f>
        <v>500000</v>
      </c>
      <c r="F38" s="193">
        <f>E38-D38</f>
        <v>2000</v>
      </c>
      <c r="G38" s="194">
        <f>F38/D38</f>
        <v>0.004016064257028112</v>
      </c>
      <c r="H38" s="195"/>
      <c r="I38" s="174"/>
      <c r="J38" s="196"/>
      <c r="K38" s="196"/>
      <c r="L38" s="197">
        <f>L39</f>
        <v>500000</v>
      </c>
    </row>
    <row r="39" spans="1:12" ht="15" customHeight="1" thickBot="1">
      <c r="A39" s="216"/>
      <c r="B39" s="217"/>
      <c r="C39" s="212"/>
      <c r="D39" s="213"/>
      <c r="E39" s="214"/>
      <c r="F39" s="213"/>
      <c r="G39" s="213"/>
      <c r="H39" s="222" t="s">
        <v>152</v>
      </c>
      <c r="I39" s="338"/>
      <c r="J39" s="214"/>
      <c r="K39" s="215"/>
      <c r="L39" s="339">
        <v>500000</v>
      </c>
    </row>
    <row r="40" ht="13.5">
      <c r="D40" s="198"/>
    </row>
  </sheetData>
  <sheetProtection/>
  <mergeCells count="6">
    <mergeCell ref="A1:L1"/>
    <mergeCell ref="A2:A3"/>
    <mergeCell ref="B2:B3"/>
    <mergeCell ref="C2:C3"/>
    <mergeCell ref="F2:G2"/>
    <mergeCell ref="H2:L3"/>
  </mergeCells>
  <printOptions horizontalCentered="1" verticalCentered="1"/>
  <pageMargins left="0.7480314960629921" right="0.7480314960629921" top="0.984251968503937" bottom="0.67" header="0.5118110236220472" footer="0.5118110236220472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O55"/>
  <sheetViews>
    <sheetView zoomScaleSheetLayoutView="40" zoomScalePageLayoutView="0" workbookViewId="0" topLeftCell="D19">
      <selection activeCell="G43" sqref="G43"/>
    </sheetView>
  </sheetViews>
  <sheetFormatPr defaultColWidth="8.88671875" defaultRowHeight="13.5"/>
  <cols>
    <col min="1" max="1" width="9.77734375" style="106" bestFit="1" customWidth="1"/>
    <col min="2" max="2" width="9.77734375" style="106" customWidth="1"/>
    <col min="3" max="3" width="14.99609375" style="106" bestFit="1" customWidth="1"/>
    <col min="4" max="4" width="14.99609375" style="107" customWidth="1"/>
    <col min="5" max="5" width="13.99609375" style="98" customWidth="1"/>
    <col min="6" max="6" width="11.77734375" style="98" bestFit="1" customWidth="1"/>
    <col min="7" max="7" width="11.21484375" style="98" customWidth="1"/>
    <col min="8" max="8" width="17.10546875" style="98" bestFit="1" customWidth="1"/>
    <col min="9" max="9" width="8.99609375" style="98" bestFit="1" customWidth="1"/>
    <col min="10" max="11" width="5.77734375" style="98" bestFit="1" customWidth="1"/>
    <col min="12" max="12" width="14.3359375" style="107" customWidth="1"/>
    <col min="13" max="16384" width="8.88671875" style="98" customWidth="1"/>
  </cols>
  <sheetData>
    <row r="1" spans="1:12" s="25" customFormat="1" ht="15" customHeight="1">
      <c r="A1" s="462" t="s">
        <v>43</v>
      </c>
      <c r="B1" s="464" t="s">
        <v>44</v>
      </c>
      <c r="C1" s="466" t="s">
        <v>45</v>
      </c>
      <c r="D1" s="114" t="s">
        <v>200</v>
      </c>
      <c r="E1" s="114" t="s">
        <v>201</v>
      </c>
      <c r="F1" s="468" t="s">
        <v>46</v>
      </c>
      <c r="G1" s="464"/>
      <c r="H1" s="456" t="s">
        <v>194</v>
      </c>
      <c r="I1" s="457"/>
      <c r="J1" s="457"/>
      <c r="K1" s="458"/>
      <c r="L1" s="459"/>
    </row>
    <row r="2" spans="1:67" s="29" customFormat="1" ht="15" customHeight="1">
      <c r="A2" s="463"/>
      <c r="B2" s="465"/>
      <c r="C2" s="467"/>
      <c r="D2" s="82" t="s">
        <v>47</v>
      </c>
      <c r="E2" s="82" t="s">
        <v>48</v>
      </c>
      <c r="F2" s="82" t="s">
        <v>49</v>
      </c>
      <c r="G2" s="82" t="s">
        <v>50</v>
      </c>
      <c r="H2" s="460"/>
      <c r="I2" s="460"/>
      <c r="J2" s="460"/>
      <c r="K2" s="460"/>
      <c r="L2" s="461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</row>
    <row r="3" spans="1:13" s="29" customFormat="1" ht="15" customHeight="1">
      <c r="A3" s="40" t="s">
        <v>51</v>
      </c>
      <c r="B3" s="3" t="s">
        <v>52</v>
      </c>
      <c r="C3" s="83"/>
      <c r="D3" s="60">
        <f>D4+D6+D11+D16+D21+D24</f>
        <v>4974687</v>
      </c>
      <c r="E3" s="60">
        <f>E4+E6+E11+E16+E21+E24</f>
        <v>6370000</v>
      </c>
      <c r="F3" s="85">
        <f>E3-D3</f>
        <v>1395313</v>
      </c>
      <c r="G3" s="86">
        <f>F3/D3</f>
        <v>0.28048257106427</v>
      </c>
      <c r="H3" s="87"/>
      <c r="I3" s="87"/>
      <c r="J3" s="87"/>
      <c r="K3" s="87"/>
      <c r="L3" s="57">
        <f>L4+L6+L11+L16+L21+L24</f>
        <v>6370000</v>
      </c>
      <c r="M3" s="203"/>
    </row>
    <row r="4" spans="1:13" s="29" customFormat="1" ht="15" customHeight="1">
      <c r="A4" s="89"/>
      <c r="B4" s="31"/>
      <c r="C4" s="3" t="s">
        <v>53</v>
      </c>
      <c r="D4" s="35">
        <v>220600</v>
      </c>
      <c r="E4" s="24">
        <v>250000</v>
      </c>
      <c r="F4" s="85">
        <f>E4-D4</f>
        <v>29400</v>
      </c>
      <c r="G4" s="86">
        <f>F4/D4</f>
        <v>0.13327289211242066</v>
      </c>
      <c r="H4" s="88"/>
      <c r="I4" s="88"/>
      <c r="J4" s="88"/>
      <c r="K4" s="88"/>
      <c r="L4" s="66">
        <f>L5</f>
        <v>250000</v>
      </c>
      <c r="M4" s="203"/>
    </row>
    <row r="5" spans="1:13" s="29" customFormat="1" ht="15" customHeight="1">
      <c r="A5" s="89"/>
      <c r="B5" s="31"/>
      <c r="C5" s="32"/>
      <c r="D5" s="90"/>
      <c r="E5" s="152"/>
      <c r="F5" s="152"/>
      <c r="G5" s="152"/>
      <c r="H5" s="137" t="s">
        <v>95</v>
      </c>
      <c r="I5" s="137"/>
      <c r="J5" s="137"/>
      <c r="K5" s="137"/>
      <c r="L5" s="71">
        <v>250000</v>
      </c>
      <c r="M5" s="203"/>
    </row>
    <row r="6" spans="1:13" s="29" customFormat="1" ht="15" customHeight="1">
      <c r="A6" s="89"/>
      <c r="B6" s="31"/>
      <c r="C6" s="3" t="s">
        <v>54</v>
      </c>
      <c r="D6" s="35">
        <v>1178330</v>
      </c>
      <c r="E6" s="24">
        <v>1500000</v>
      </c>
      <c r="F6" s="85">
        <f>E6-D6</f>
        <v>321670</v>
      </c>
      <c r="G6" s="86">
        <f>F6/D6</f>
        <v>0.2729880423989884</v>
      </c>
      <c r="H6" s="88"/>
      <c r="I6" s="88"/>
      <c r="J6" s="88"/>
      <c r="K6" s="88"/>
      <c r="L6" s="66">
        <f>SUM(L7:L10)</f>
        <v>1500000</v>
      </c>
      <c r="M6" s="203"/>
    </row>
    <row r="7" spans="1:13" s="29" customFormat="1" ht="15" customHeight="1">
      <c r="A7" s="89"/>
      <c r="B7" s="31"/>
      <c r="C7" s="31"/>
      <c r="D7" s="63"/>
      <c r="E7" s="28"/>
      <c r="F7" s="28"/>
      <c r="G7" s="28"/>
      <c r="H7" s="29" t="s">
        <v>97</v>
      </c>
      <c r="L7" s="71">
        <v>500000</v>
      </c>
      <c r="M7" s="203"/>
    </row>
    <row r="8" spans="1:67" s="29" customFormat="1" ht="15" customHeight="1">
      <c r="A8" s="89"/>
      <c r="B8" s="31"/>
      <c r="C8" s="31"/>
      <c r="D8" s="63"/>
      <c r="E8" s="28"/>
      <c r="F8" s="28"/>
      <c r="G8" s="28"/>
      <c r="H8" s="29" t="s">
        <v>96</v>
      </c>
      <c r="L8" s="71">
        <v>200000</v>
      </c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</row>
    <row r="9" spans="1:67" s="29" customFormat="1" ht="15" customHeight="1">
      <c r="A9" s="89"/>
      <c r="B9" s="31"/>
      <c r="C9" s="31"/>
      <c r="D9" s="63"/>
      <c r="E9" s="28"/>
      <c r="F9" s="28"/>
      <c r="G9" s="28"/>
      <c r="H9" s="29" t="s">
        <v>55</v>
      </c>
      <c r="L9" s="71">
        <v>800000</v>
      </c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</row>
    <row r="10" spans="1:67" s="29" customFormat="1" ht="15" customHeight="1">
      <c r="A10" s="89"/>
      <c r="B10" s="31"/>
      <c r="C10" s="31"/>
      <c r="D10" s="63"/>
      <c r="E10" s="28"/>
      <c r="F10" s="28"/>
      <c r="G10" s="28"/>
      <c r="H10" s="29" t="s">
        <v>137</v>
      </c>
      <c r="L10" s="71">
        <v>0</v>
      </c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</row>
    <row r="11" spans="1:67" s="29" customFormat="1" ht="15" customHeight="1">
      <c r="A11" s="89"/>
      <c r="B11" s="31"/>
      <c r="C11" s="3" t="s">
        <v>56</v>
      </c>
      <c r="D11" s="35">
        <v>940280</v>
      </c>
      <c r="E11" s="24">
        <v>1500000</v>
      </c>
      <c r="F11" s="85">
        <f>E11-D11</f>
        <v>559720</v>
      </c>
      <c r="G11" s="86">
        <f>F11/D11</f>
        <v>0.5952694941932191</v>
      </c>
      <c r="H11" s="88"/>
      <c r="I11" s="88"/>
      <c r="J11" s="88"/>
      <c r="K11" s="88"/>
      <c r="L11" s="66">
        <f>SUM(L12:L15)</f>
        <v>1500000</v>
      </c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</row>
    <row r="12" spans="1:67" s="29" customFormat="1" ht="15" customHeight="1">
      <c r="A12" s="89"/>
      <c r="B12" s="31"/>
      <c r="C12" s="31"/>
      <c r="D12" s="63"/>
      <c r="E12" s="28"/>
      <c r="F12" s="320"/>
      <c r="G12" s="356"/>
      <c r="H12" s="29" t="s">
        <v>167</v>
      </c>
      <c r="L12" s="71">
        <v>500000</v>
      </c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</row>
    <row r="13" spans="1:67" s="29" customFormat="1" ht="15" customHeight="1">
      <c r="A13" s="89"/>
      <c r="B13" s="31"/>
      <c r="C13" s="31"/>
      <c r="D13" s="63"/>
      <c r="E13" s="28"/>
      <c r="F13" s="28"/>
      <c r="G13" s="357"/>
      <c r="H13" s="29" t="s">
        <v>160</v>
      </c>
      <c r="L13" s="71">
        <v>0</v>
      </c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</row>
    <row r="14" spans="1:67" s="29" customFormat="1" ht="15" customHeight="1">
      <c r="A14" s="89"/>
      <c r="B14" s="31"/>
      <c r="C14" s="31"/>
      <c r="D14" s="63"/>
      <c r="E14" s="28"/>
      <c r="F14" s="28"/>
      <c r="G14" s="357"/>
      <c r="H14" s="29" t="s">
        <v>161</v>
      </c>
      <c r="L14" s="71">
        <v>500000</v>
      </c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</row>
    <row r="15" spans="1:67" s="29" customFormat="1" ht="15" customHeight="1">
      <c r="A15" s="89"/>
      <c r="B15" s="31"/>
      <c r="C15" s="32"/>
      <c r="D15" s="90"/>
      <c r="E15" s="359"/>
      <c r="F15" s="410"/>
      <c r="G15" s="358"/>
      <c r="H15" s="137" t="s">
        <v>153</v>
      </c>
      <c r="I15" s="137"/>
      <c r="J15" s="137"/>
      <c r="K15" s="137"/>
      <c r="L15" s="75">
        <v>500000</v>
      </c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</row>
    <row r="16" spans="1:67" s="29" customFormat="1" ht="15" customHeight="1">
      <c r="A16" s="89"/>
      <c r="B16" s="31"/>
      <c r="C16" s="3" t="s">
        <v>57</v>
      </c>
      <c r="D16" s="35">
        <v>1272427</v>
      </c>
      <c r="E16" s="24">
        <v>1320000</v>
      </c>
      <c r="F16" s="85">
        <f>E16-D16</f>
        <v>47573</v>
      </c>
      <c r="G16" s="86">
        <f>F16/D16</f>
        <v>0.037387606518880845</v>
      </c>
      <c r="H16" s="88"/>
      <c r="I16" s="88"/>
      <c r="J16" s="88"/>
      <c r="K16" s="162"/>
      <c r="L16" s="326">
        <f>SUM(L17:L20)</f>
        <v>1320000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</row>
    <row r="17" spans="1:67" s="29" customFormat="1" ht="15" customHeight="1">
      <c r="A17" s="89"/>
      <c r="B17" s="31"/>
      <c r="C17" s="31"/>
      <c r="D17" s="63"/>
      <c r="E17" s="142"/>
      <c r="F17" s="84"/>
      <c r="G17" s="161"/>
      <c r="H17" s="29" t="s">
        <v>98</v>
      </c>
      <c r="L17" s="71">
        <v>400000</v>
      </c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</row>
    <row r="18" spans="1:67" s="29" customFormat="1" ht="15" customHeight="1">
      <c r="A18" s="89"/>
      <c r="B18" s="31"/>
      <c r="C18" s="31"/>
      <c r="D18" s="63"/>
      <c r="E18" s="142"/>
      <c r="F18" s="151"/>
      <c r="G18" s="160"/>
      <c r="H18" s="29" t="s">
        <v>99</v>
      </c>
      <c r="L18" s="71">
        <v>120000</v>
      </c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</row>
    <row r="19" spans="1:67" s="29" customFormat="1" ht="15" customHeight="1">
      <c r="A19" s="89"/>
      <c r="B19" s="31"/>
      <c r="C19" s="31"/>
      <c r="D19" s="63"/>
      <c r="E19" s="142"/>
      <c r="F19" s="151"/>
      <c r="G19" s="160"/>
      <c r="H19" s="29" t="s">
        <v>158</v>
      </c>
      <c r="L19" s="71">
        <v>200000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</row>
    <row r="20" spans="1:67" s="29" customFormat="1" ht="15" customHeight="1">
      <c r="A20" s="89"/>
      <c r="B20" s="31"/>
      <c r="C20" s="31"/>
      <c r="D20" s="63"/>
      <c r="E20" s="28"/>
      <c r="F20" s="152"/>
      <c r="G20" s="162"/>
      <c r="H20" s="29" t="s">
        <v>100</v>
      </c>
      <c r="L20" s="71">
        <v>600000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</row>
    <row r="21" spans="1:67" s="29" customFormat="1" ht="15" customHeight="1">
      <c r="A21" s="89"/>
      <c r="B21" s="31"/>
      <c r="C21" s="3" t="s">
        <v>58</v>
      </c>
      <c r="D21" s="35">
        <v>995000</v>
      </c>
      <c r="E21" s="24">
        <v>1200000</v>
      </c>
      <c r="F21" s="85">
        <f>E21-D21</f>
        <v>205000</v>
      </c>
      <c r="G21" s="86">
        <f>F21/D21</f>
        <v>0.20603015075376885</v>
      </c>
      <c r="H21" s="88"/>
      <c r="I21" s="88"/>
      <c r="J21" s="88"/>
      <c r="K21" s="88"/>
      <c r="L21" s="66">
        <f>SUM(L22:L23)</f>
        <v>1200000</v>
      </c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</row>
    <row r="22" spans="1:67" s="29" customFormat="1" ht="15" customHeight="1">
      <c r="A22" s="89"/>
      <c r="B22" s="31"/>
      <c r="C22" s="31"/>
      <c r="D22" s="63"/>
      <c r="E22" s="142"/>
      <c r="F22" s="84"/>
      <c r="G22" s="150"/>
      <c r="H22" s="29" t="s">
        <v>101</v>
      </c>
      <c r="L22" s="71">
        <v>600000</v>
      </c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</row>
    <row r="23" spans="1:67" s="29" customFormat="1" ht="15" customHeight="1">
      <c r="A23" s="89"/>
      <c r="B23" s="31"/>
      <c r="C23" s="31"/>
      <c r="D23" s="63"/>
      <c r="E23" s="142"/>
      <c r="F23" s="151"/>
      <c r="G23" s="156"/>
      <c r="H23" s="29" t="s">
        <v>132</v>
      </c>
      <c r="L23" s="71">
        <v>600000</v>
      </c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</row>
    <row r="24" spans="1:67" s="29" customFormat="1" ht="15" customHeight="1">
      <c r="A24" s="89"/>
      <c r="B24" s="3" t="s">
        <v>83</v>
      </c>
      <c r="C24" s="3"/>
      <c r="D24" s="35">
        <v>368050</v>
      </c>
      <c r="E24" s="24">
        <v>600000</v>
      </c>
      <c r="F24" s="85">
        <f>E24-D24</f>
        <v>231950</v>
      </c>
      <c r="G24" s="86">
        <f>F24/D24</f>
        <v>0.6302132862382829</v>
      </c>
      <c r="H24" s="131"/>
      <c r="I24" s="132"/>
      <c r="J24" s="132"/>
      <c r="K24" s="133"/>
      <c r="L24" s="57">
        <f>L25+L27</f>
        <v>600000</v>
      </c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</row>
    <row r="25" spans="1:67" s="29" customFormat="1" ht="15" customHeight="1">
      <c r="A25" s="89"/>
      <c r="B25" s="140"/>
      <c r="C25" s="3" t="s">
        <v>84</v>
      </c>
      <c r="D25" s="35">
        <v>192700</v>
      </c>
      <c r="E25" s="24">
        <f>L25</f>
        <v>300000</v>
      </c>
      <c r="F25" s="85">
        <f>E25-D25</f>
        <v>107300</v>
      </c>
      <c r="G25" s="86">
        <f>F25/D25</f>
        <v>0.5568240788790867</v>
      </c>
      <c r="H25" s="88"/>
      <c r="I25" s="132"/>
      <c r="J25" s="132"/>
      <c r="K25" s="133"/>
      <c r="L25" s="66">
        <f>L26</f>
        <v>300000</v>
      </c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</row>
    <row r="26" spans="1:67" s="29" customFormat="1" ht="15" customHeight="1">
      <c r="A26" s="89"/>
      <c r="B26" s="141"/>
      <c r="C26" s="32"/>
      <c r="D26" s="90"/>
      <c r="E26" s="24"/>
      <c r="F26" s="85"/>
      <c r="G26" s="86"/>
      <c r="H26" s="137" t="s">
        <v>102</v>
      </c>
      <c r="I26" s="138"/>
      <c r="J26" s="138"/>
      <c r="K26" s="139"/>
      <c r="L26" s="75">
        <v>300000</v>
      </c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</row>
    <row r="27" spans="1:67" s="29" customFormat="1" ht="15" customHeight="1">
      <c r="A27" s="89"/>
      <c r="B27" s="141"/>
      <c r="C27" s="31" t="s">
        <v>115</v>
      </c>
      <c r="D27" s="63">
        <v>175350</v>
      </c>
      <c r="E27" s="24">
        <v>300000</v>
      </c>
      <c r="F27" s="85">
        <f>E27-D27</f>
        <v>124650</v>
      </c>
      <c r="G27" s="86">
        <f>F27/D27</f>
        <v>0.7108639863130881</v>
      </c>
      <c r="I27" s="99"/>
      <c r="J27" s="99"/>
      <c r="K27" s="101"/>
      <c r="L27" s="66">
        <f>L28</f>
        <v>300000</v>
      </c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</row>
    <row r="28" spans="1:13" s="29" customFormat="1" ht="15" customHeight="1">
      <c r="A28" s="89"/>
      <c r="B28" s="141"/>
      <c r="C28" s="30"/>
      <c r="D28" s="60"/>
      <c r="E28" s="122"/>
      <c r="F28" s="85"/>
      <c r="G28" s="86"/>
      <c r="H28" s="88" t="s">
        <v>103</v>
      </c>
      <c r="I28" s="132"/>
      <c r="J28" s="132"/>
      <c r="K28" s="133"/>
      <c r="L28" s="52">
        <v>300000</v>
      </c>
      <c r="M28" s="203"/>
    </row>
    <row r="29" spans="1:13" s="29" customFormat="1" ht="15" customHeight="1">
      <c r="A29" s="40" t="s">
        <v>85</v>
      </c>
      <c r="B29" s="3" t="s">
        <v>86</v>
      </c>
      <c r="C29" s="92"/>
      <c r="D29" s="35">
        <v>888000</v>
      </c>
      <c r="E29" s="24">
        <f>L29</f>
        <v>1400000</v>
      </c>
      <c r="F29" s="85">
        <f>E29-D29</f>
        <v>512000</v>
      </c>
      <c r="G29" s="86">
        <f>F29/D29</f>
        <v>0.5765765765765766</v>
      </c>
      <c r="H29" s="91"/>
      <c r="I29" s="91"/>
      <c r="J29" s="91"/>
      <c r="K29" s="91"/>
      <c r="L29" s="57">
        <f>L30+L32+L34</f>
        <v>1400000</v>
      </c>
      <c r="M29" s="203"/>
    </row>
    <row r="30" spans="1:67" s="97" customFormat="1" ht="15" customHeight="1">
      <c r="A30" s="81"/>
      <c r="B30" s="30"/>
      <c r="C30" s="92" t="s">
        <v>86</v>
      </c>
      <c r="D30" s="35">
        <v>0</v>
      </c>
      <c r="E30" s="24">
        <f>L30</f>
        <v>200000</v>
      </c>
      <c r="F30" s="85">
        <f>E30-D30</f>
        <v>200000</v>
      </c>
      <c r="G30" s="86"/>
      <c r="H30" s="93"/>
      <c r="I30" s="93"/>
      <c r="J30" s="93"/>
      <c r="K30" s="93"/>
      <c r="L30" s="66">
        <f>L31</f>
        <v>200000</v>
      </c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</row>
    <row r="31" spans="1:67" s="97" customFormat="1" ht="15" customHeight="1">
      <c r="A31" s="94"/>
      <c r="B31" s="95"/>
      <c r="C31" s="143"/>
      <c r="D31" s="144"/>
      <c r="E31" s="24"/>
      <c r="F31" s="85"/>
      <c r="G31" s="86"/>
      <c r="H31" s="104" t="s">
        <v>86</v>
      </c>
      <c r="I31" s="104"/>
      <c r="J31" s="104"/>
      <c r="K31" s="104"/>
      <c r="L31" s="147">
        <v>200000</v>
      </c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</row>
    <row r="32" spans="1:12" ht="15" customHeight="1">
      <c r="A32" s="94"/>
      <c r="B32" s="95"/>
      <c r="C32" s="143" t="s">
        <v>87</v>
      </c>
      <c r="D32" s="144">
        <v>209000</v>
      </c>
      <c r="E32" s="24">
        <f>L32</f>
        <v>200000</v>
      </c>
      <c r="F32" s="85">
        <f>E32-D32</f>
        <v>-9000</v>
      </c>
      <c r="G32" s="86">
        <f>F32/D32</f>
        <v>-0.0430622009569378</v>
      </c>
      <c r="H32" s="104"/>
      <c r="I32" s="132"/>
      <c r="J32" s="159"/>
      <c r="K32" s="133"/>
      <c r="L32" s="66">
        <f>L33</f>
        <v>200000</v>
      </c>
    </row>
    <row r="33" spans="1:12" ht="15" customHeight="1">
      <c r="A33" s="94"/>
      <c r="B33" s="95"/>
      <c r="C33" s="143"/>
      <c r="D33" s="144"/>
      <c r="E33" s="145"/>
      <c r="F33" s="145"/>
      <c r="G33" s="145"/>
      <c r="H33" s="104" t="s">
        <v>104</v>
      </c>
      <c r="I33" s="104"/>
      <c r="J33" s="104"/>
      <c r="K33" s="104"/>
      <c r="L33" s="147">
        <v>200000</v>
      </c>
    </row>
    <row r="34" spans="1:12" ht="15" customHeight="1">
      <c r="A34" s="94"/>
      <c r="B34" s="95"/>
      <c r="C34" s="143" t="s">
        <v>88</v>
      </c>
      <c r="D34" s="144">
        <v>679000</v>
      </c>
      <c r="E34" s="24">
        <v>1000000</v>
      </c>
      <c r="F34" s="85">
        <f>E34-D34</f>
        <v>321000</v>
      </c>
      <c r="G34" s="86">
        <f>F34/D34</f>
        <v>0.4727540500736377</v>
      </c>
      <c r="H34" s="104"/>
      <c r="I34" s="104"/>
      <c r="J34" s="104"/>
      <c r="K34" s="104"/>
      <c r="L34" s="66">
        <f>L35</f>
        <v>1000000</v>
      </c>
    </row>
    <row r="35" spans="1:12" ht="15" customHeight="1">
      <c r="A35" s="94"/>
      <c r="B35" s="95"/>
      <c r="C35" s="143"/>
      <c r="D35" s="144"/>
      <c r="E35" s="145"/>
      <c r="F35" s="145"/>
      <c r="G35" s="145"/>
      <c r="H35" s="104" t="s">
        <v>88</v>
      </c>
      <c r="I35" s="132"/>
      <c r="J35" s="132"/>
      <c r="K35" s="133"/>
      <c r="L35" s="52">
        <v>1000000</v>
      </c>
    </row>
    <row r="36" spans="1:12" ht="15" customHeight="1">
      <c r="A36" s="146" t="s">
        <v>89</v>
      </c>
      <c r="B36" s="143"/>
      <c r="C36" s="143"/>
      <c r="D36" s="35">
        <v>3691200</v>
      </c>
      <c r="E36" s="24">
        <f>L36</f>
        <v>13650000</v>
      </c>
      <c r="F36" s="85">
        <f aca="true" t="shared" si="0" ref="F36:F43">E36-D36</f>
        <v>9958800</v>
      </c>
      <c r="G36" s="86">
        <f aca="true" t="shared" si="1" ref="G36:G41">F36/D36</f>
        <v>2.6979843953185956</v>
      </c>
      <c r="H36" s="104"/>
      <c r="I36" s="132"/>
      <c r="J36" s="132"/>
      <c r="K36" s="133"/>
      <c r="L36" s="52">
        <f>L37+세출3!L3+세출3!L31+세출4!L3+세출4!L10</f>
        <v>13650000</v>
      </c>
    </row>
    <row r="37" spans="1:12" ht="15" customHeight="1">
      <c r="A37" s="170"/>
      <c r="B37" s="143" t="s">
        <v>78</v>
      </c>
      <c r="C37" s="143"/>
      <c r="D37" s="24">
        <v>3691200</v>
      </c>
      <c r="E37" s="24">
        <f>L37</f>
        <v>4100000</v>
      </c>
      <c r="F37" s="85">
        <f t="shared" si="0"/>
        <v>408800</v>
      </c>
      <c r="G37" s="86">
        <f t="shared" si="1"/>
        <v>0.11074989163415691</v>
      </c>
      <c r="H37" s="104"/>
      <c r="I37" s="104"/>
      <c r="J37" s="104"/>
      <c r="K37" s="104"/>
      <c r="L37" s="166">
        <f>L38+L40+L42</f>
        <v>4100000</v>
      </c>
    </row>
    <row r="38" spans="1:12" ht="15" customHeight="1">
      <c r="A38" s="94"/>
      <c r="B38" s="95"/>
      <c r="C38" s="143" t="s">
        <v>90</v>
      </c>
      <c r="D38" s="24">
        <v>0</v>
      </c>
      <c r="E38" s="24">
        <f>L38</f>
        <v>100000</v>
      </c>
      <c r="F38" s="85">
        <f t="shared" si="0"/>
        <v>100000</v>
      </c>
      <c r="G38" s="86" t="e">
        <f t="shared" si="1"/>
        <v>#DIV/0!</v>
      </c>
      <c r="H38" s="104"/>
      <c r="I38" s="104"/>
      <c r="J38" s="104"/>
      <c r="K38" s="104"/>
      <c r="L38" s="103">
        <f>L39</f>
        <v>100000</v>
      </c>
    </row>
    <row r="39" spans="1:12" ht="15" customHeight="1">
      <c r="A39" s="94"/>
      <c r="B39" s="95"/>
      <c r="C39" s="143"/>
      <c r="D39" s="144">
        <v>0</v>
      </c>
      <c r="E39" s="24">
        <f>L39</f>
        <v>100000</v>
      </c>
      <c r="F39" s="85">
        <f t="shared" si="0"/>
        <v>100000</v>
      </c>
      <c r="G39" s="86" t="e">
        <f t="shared" si="1"/>
        <v>#DIV/0!</v>
      </c>
      <c r="H39" s="104" t="s">
        <v>105</v>
      </c>
      <c r="I39" s="132"/>
      <c r="J39" s="132"/>
      <c r="K39" s="133"/>
      <c r="L39" s="52">
        <v>100000</v>
      </c>
    </row>
    <row r="40" spans="1:12" s="29" customFormat="1" ht="15" customHeight="1">
      <c r="A40" s="94"/>
      <c r="B40" s="95"/>
      <c r="C40" s="143" t="s">
        <v>91</v>
      </c>
      <c r="D40" s="24">
        <v>3691200</v>
      </c>
      <c r="E40" s="24">
        <v>4000000</v>
      </c>
      <c r="F40" s="85">
        <f t="shared" si="0"/>
        <v>308800</v>
      </c>
      <c r="G40" s="86">
        <f t="shared" si="1"/>
        <v>0.08365843086259211</v>
      </c>
      <c r="H40" s="104"/>
      <c r="I40" s="104"/>
      <c r="J40" s="104"/>
      <c r="K40" s="104"/>
      <c r="L40" s="103">
        <f>L41</f>
        <v>4000000</v>
      </c>
    </row>
    <row r="41" spans="1:12" s="97" customFormat="1" ht="16.5" customHeight="1">
      <c r="A41" s="89"/>
      <c r="B41" s="31"/>
      <c r="C41" s="344"/>
      <c r="D41" s="63">
        <v>3691200</v>
      </c>
      <c r="E41" s="345">
        <v>4000000</v>
      </c>
      <c r="F41" s="84">
        <f t="shared" si="0"/>
        <v>308800</v>
      </c>
      <c r="G41" s="150">
        <f t="shared" si="1"/>
        <v>0.08365843086259211</v>
      </c>
      <c r="H41" s="346" t="s">
        <v>106</v>
      </c>
      <c r="I41" s="347"/>
      <c r="J41" s="348"/>
      <c r="K41" s="349"/>
      <c r="L41" s="71">
        <v>4000000</v>
      </c>
    </row>
    <row r="42" spans="1:12" s="97" customFormat="1" ht="15" customHeight="1">
      <c r="A42" s="108"/>
      <c r="B42" s="109"/>
      <c r="C42" s="143" t="s">
        <v>159</v>
      </c>
      <c r="D42" s="144">
        <v>0</v>
      </c>
      <c r="E42" s="345">
        <v>0</v>
      </c>
      <c r="F42" s="84">
        <f>E42-D42</f>
        <v>0</v>
      </c>
      <c r="G42" s="150"/>
      <c r="H42" s="238"/>
      <c r="I42" s="104"/>
      <c r="J42" s="104"/>
      <c r="K42" s="355"/>
      <c r="L42" s="103">
        <f>L43</f>
        <v>0</v>
      </c>
    </row>
    <row r="43" spans="1:12" s="97" customFormat="1" ht="15" customHeight="1" thickBot="1">
      <c r="A43" s="352"/>
      <c r="B43" s="105"/>
      <c r="C43" s="350"/>
      <c r="D43" s="351">
        <v>0</v>
      </c>
      <c r="E43" s="173">
        <v>0</v>
      </c>
      <c r="F43" s="171">
        <f t="shared" si="0"/>
        <v>0</v>
      </c>
      <c r="G43" s="172"/>
      <c r="H43" s="353" t="s">
        <v>156</v>
      </c>
      <c r="I43" s="311"/>
      <c r="J43" s="311"/>
      <c r="K43" s="311"/>
      <c r="L43" s="354">
        <v>0</v>
      </c>
    </row>
    <row r="44" spans="1:12" s="97" customFormat="1" ht="15" customHeight="1">
      <c r="A44" s="154"/>
      <c r="B44" s="106"/>
      <c r="C44" s="106"/>
      <c r="D44" s="107"/>
      <c r="E44" s="98"/>
      <c r="F44" s="98"/>
      <c r="G44" s="98"/>
      <c r="H44" s="98"/>
      <c r="I44" s="98"/>
      <c r="J44" s="98"/>
      <c r="K44" s="98"/>
      <c r="L44" s="107"/>
    </row>
    <row r="45" ht="15" customHeight="1">
      <c r="A45" s="136"/>
    </row>
    <row r="46" ht="15" customHeight="1">
      <c r="A46" s="155"/>
    </row>
    <row r="47" ht="15" customHeight="1">
      <c r="A47" s="155"/>
    </row>
    <row r="48" ht="15" customHeight="1">
      <c r="A48" s="155"/>
    </row>
    <row r="49" ht="15" customHeight="1">
      <c r="A49" s="155"/>
    </row>
    <row r="50" ht="15" customHeight="1">
      <c r="A50" s="155"/>
    </row>
    <row r="51" ht="15" customHeight="1">
      <c r="A51" s="155"/>
    </row>
    <row r="52" ht="15" customHeight="1">
      <c r="A52" s="155"/>
    </row>
    <row r="53" ht="15" customHeight="1">
      <c r="A53" s="155"/>
    </row>
    <row r="54" ht="12">
      <c r="A54" s="155"/>
    </row>
    <row r="55" ht="12">
      <c r="A55" s="155"/>
    </row>
  </sheetData>
  <sheetProtection/>
  <mergeCells count="5">
    <mergeCell ref="H1:L2"/>
    <mergeCell ref="A1:A2"/>
    <mergeCell ref="B1:B2"/>
    <mergeCell ref="C1:C2"/>
    <mergeCell ref="F1:G1"/>
  </mergeCells>
  <printOptions horizontalCentered="1" verticalCentered="1"/>
  <pageMargins left="0.7480314960629921" right="0.7480314960629921" top="0.75" bottom="0.56" header="0.5118110236220472" footer="0.3937007874015748"/>
  <pageSetup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O48"/>
  <sheetViews>
    <sheetView view="pageBreakPreview" zoomScaleSheetLayoutView="100" zoomScalePageLayoutView="0" workbookViewId="0" topLeftCell="A1">
      <selection activeCell="L6" sqref="L6"/>
    </sheetView>
  </sheetViews>
  <sheetFormatPr defaultColWidth="8.88671875" defaultRowHeight="13.5"/>
  <cols>
    <col min="1" max="2" width="9.4453125" style="106" bestFit="1" customWidth="1"/>
    <col min="3" max="3" width="18.77734375" style="106" bestFit="1" customWidth="1"/>
    <col min="4" max="4" width="14.77734375" style="98" bestFit="1" customWidth="1"/>
    <col min="5" max="5" width="24.99609375" style="98" bestFit="1" customWidth="1"/>
    <col min="6" max="6" width="14.77734375" style="98" bestFit="1" customWidth="1"/>
    <col min="7" max="7" width="13.4453125" style="98" bestFit="1" customWidth="1"/>
    <col min="8" max="8" width="30.3359375" style="98" bestFit="1" customWidth="1"/>
    <col min="9" max="9" width="16.10546875" style="98" bestFit="1" customWidth="1"/>
    <col min="10" max="10" width="8.5546875" style="98" bestFit="1" customWidth="1"/>
    <col min="11" max="11" width="8.5546875" style="106" bestFit="1" customWidth="1"/>
    <col min="12" max="12" width="16.10546875" style="97" bestFit="1" customWidth="1"/>
    <col min="13" max="13" width="11.99609375" style="98" customWidth="1"/>
    <col min="14" max="14" width="10.77734375" style="98" customWidth="1"/>
    <col min="15" max="16384" width="8.88671875" style="98" customWidth="1"/>
  </cols>
  <sheetData>
    <row r="1" spans="1:12" ht="13.5" customHeight="1">
      <c r="A1" s="462" t="s">
        <v>11</v>
      </c>
      <c r="B1" s="464" t="s">
        <v>8</v>
      </c>
      <c r="C1" s="466" t="s">
        <v>9</v>
      </c>
      <c r="D1" s="114" t="s">
        <v>200</v>
      </c>
      <c r="E1" s="114" t="s">
        <v>201</v>
      </c>
      <c r="F1" s="468" t="s">
        <v>10</v>
      </c>
      <c r="G1" s="464"/>
      <c r="H1" s="456" t="s">
        <v>184</v>
      </c>
      <c r="I1" s="457"/>
      <c r="J1" s="457"/>
      <c r="K1" s="458"/>
      <c r="L1" s="459"/>
    </row>
    <row r="2" spans="1:12" ht="13.5" customHeight="1">
      <c r="A2" s="463"/>
      <c r="B2" s="465"/>
      <c r="C2" s="467"/>
      <c r="D2" s="82" t="s">
        <v>27</v>
      </c>
      <c r="E2" s="82" t="s">
        <v>2</v>
      </c>
      <c r="F2" s="82" t="s">
        <v>14</v>
      </c>
      <c r="G2" s="82" t="s">
        <v>15</v>
      </c>
      <c r="H2" s="460"/>
      <c r="I2" s="460"/>
      <c r="J2" s="460"/>
      <c r="K2" s="460"/>
      <c r="L2" s="461"/>
    </row>
    <row r="3" spans="1:197" s="104" customFormat="1" ht="13.5" customHeight="1">
      <c r="A3" s="40" t="s">
        <v>13</v>
      </c>
      <c r="B3" s="3" t="s">
        <v>13</v>
      </c>
      <c r="C3" s="92" t="s">
        <v>92</v>
      </c>
      <c r="D3" s="35">
        <v>5556230</v>
      </c>
      <c r="E3" s="85">
        <f>L3</f>
        <v>6250000</v>
      </c>
      <c r="F3" s="85">
        <f>E3-D3</f>
        <v>693770</v>
      </c>
      <c r="G3" s="86">
        <f>F3/D3</f>
        <v>0.1248634415781924</v>
      </c>
      <c r="H3" s="93"/>
      <c r="I3" s="93"/>
      <c r="J3" s="93"/>
      <c r="K3" s="93"/>
      <c r="L3" s="178">
        <f>L4+L7+L10+L13+L16+L19+L22+L25+L28</f>
        <v>6250000</v>
      </c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</row>
    <row r="4" spans="1:12" ht="13.5" customHeight="1">
      <c r="A4" s="108"/>
      <c r="B4" s="109"/>
      <c r="C4" s="95"/>
      <c r="D4" s="96"/>
      <c r="E4" s="96"/>
      <c r="F4" s="96"/>
      <c r="G4" s="96"/>
      <c r="H4" s="29" t="s">
        <v>108</v>
      </c>
      <c r="I4" s="97"/>
      <c r="J4" s="97"/>
      <c r="K4" s="155"/>
      <c r="L4" s="66">
        <f>L5</f>
        <v>750000</v>
      </c>
    </row>
    <row r="5" spans="1:12" ht="13.5" customHeight="1">
      <c r="A5" s="94"/>
      <c r="B5" s="95"/>
      <c r="C5" s="95"/>
      <c r="D5" s="96"/>
      <c r="E5" s="96"/>
      <c r="F5" s="96"/>
      <c r="G5" s="96"/>
      <c r="H5" s="29"/>
      <c r="I5" s="99"/>
      <c r="J5" s="100"/>
      <c r="K5" s="167"/>
      <c r="L5" s="71">
        <v>750000</v>
      </c>
    </row>
    <row r="6" spans="1:12" ht="13.5" customHeight="1">
      <c r="A6" s="94"/>
      <c r="B6" s="95"/>
      <c r="C6" s="95"/>
      <c r="D6" s="96"/>
      <c r="E6" s="96"/>
      <c r="F6" s="96"/>
      <c r="G6" s="96"/>
      <c r="H6" s="29"/>
      <c r="I6" s="97"/>
      <c r="J6" s="97"/>
      <c r="K6" s="155"/>
      <c r="L6" s="102"/>
    </row>
    <row r="7" spans="1:12" ht="13.5" customHeight="1">
      <c r="A7" s="94"/>
      <c r="B7" s="95"/>
      <c r="C7" s="95"/>
      <c r="D7" s="96"/>
      <c r="E7" s="96"/>
      <c r="F7" s="96"/>
      <c r="G7" s="96"/>
      <c r="H7" s="29" t="s">
        <v>109</v>
      </c>
      <c r="I7" s="97"/>
      <c r="J7" s="97"/>
      <c r="K7" s="155"/>
      <c r="L7" s="66">
        <f>L8</f>
        <v>800000</v>
      </c>
    </row>
    <row r="8" spans="1:12" ht="13.5" customHeight="1">
      <c r="A8" s="94"/>
      <c r="B8" s="95"/>
      <c r="C8" s="95"/>
      <c r="D8" s="96"/>
      <c r="E8" s="96"/>
      <c r="F8" s="96"/>
      <c r="G8" s="96"/>
      <c r="H8" s="29"/>
      <c r="I8" s="99"/>
      <c r="J8" s="100"/>
      <c r="K8" s="168"/>
      <c r="L8" s="71">
        <v>800000</v>
      </c>
    </row>
    <row r="9" spans="1:12" ht="13.5" customHeight="1">
      <c r="A9" s="94"/>
      <c r="B9" s="95"/>
      <c r="C9" s="95"/>
      <c r="D9" s="96"/>
      <c r="E9" s="96"/>
      <c r="F9" s="96"/>
      <c r="G9" s="96"/>
      <c r="H9" s="29"/>
      <c r="I9" s="97"/>
      <c r="J9" s="97"/>
      <c r="K9" s="155"/>
      <c r="L9" s="102"/>
    </row>
    <row r="10" spans="1:12" ht="13.5" customHeight="1">
      <c r="A10" s="94"/>
      <c r="B10" s="95"/>
      <c r="C10" s="95"/>
      <c r="D10" s="96"/>
      <c r="E10" s="96"/>
      <c r="F10" s="96"/>
      <c r="G10" s="96"/>
      <c r="H10" s="29" t="s">
        <v>110</v>
      </c>
      <c r="I10" s="97"/>
      <c r="J10" s="97"/>
      <c r="K10" s="155"/>
      <c r="L10" s="66">
        <f>L11</f>
        <v>0</v>
      </c>
    </row>
    <row r="11" spans="1:12" ht="13.5" customHeight="1">
      <c r="A11" s="94"/>
      <c r="B11" s="95"/>
      <c r="C11" s="95"/>
      <c r="D11" s="96"/>
      <c r="E11" s="96"/>
      <c r="F11" s="96"/>
      <c r="G11" s="96"/>
      <c r="H11" s="29"/>
      <c r="I11" s="99"/>
      <c r="J11" s="99"/>
      <c r="K11" s="167"/>
      <c r="L11" s="71">
        <v>0</v>
      </c>
    </row>
    <row r="12" spans="1:12" ht="13.5" customHeight="1">
      <c r="A12" s="94"/>
      <c r="B12" s="95"/>
      <c r="C12" s="95"/>
      <c r="D12" s="96"/>
      <c r="E12" s="96"/>
      <c r="F12" s="96"/>
      <c r="G12" s="96"/>
      <c r="H12" s="29"/>
      <c r="I12" s="99"/>
      <c r="J12" s="99"/>
      <c r="K12" s="167"/>
      <c r="L12" s="71"/>
    </row>
    <row r="13" spans="1:12" ht="13.5" customHeight="1">
      <c r="A13" s="94"/>
      <c r="B13" s="95"/>
      <c r="C13" s="95"/>
      <c r="D13" s="96"/>
      <c r="E13" s="96"/>
      <c r="F13" s="96"/>
      <c r="G13" s="96"/>
      <c r="H13" s="29" t="s">
        <v>111</v>
      </c>
      <c r="I13" s="99"/>
      <c r="J13" s="99"/>
      <c r="K13" s="167"/>
      <c r="L13" s="66">
        <f>L14</f>
        <v>950000</v>
      </c>
    </row>
    <row r="14" spans="1:12" ht="13.5" customHeight="1">
      <c r="A14" s="94"/>
      <c r="B14" s="95"/>
      <c r="C14" s="95"/>
      <c r="D14" s="96"/>
      <c r="E14" s="96"/>
      <c r="F14" s="96"/>
      <c r="G14" s="96"/>
      <c r="H14" s="29"/>
      <c r="I14" s="99"/>
      <c r="J14" s="99"/>
      <c r="K14" s="168"/>
      <c r="L14" s="71">
        <v>950000</v>
      </c>
    </row>
    <row r="15" spans="1:12" ht="13.5" customHeight="1">
      <c r="A15" s="94"/>
      <c r="B15" s="95"/>
      <c r="C15" s="95"/>
      <c r="D15" s="96"/>
      <c r="E15" s="96"/>
      <c r="F15" s="96"/>
      <c r="G15" s="96"/>
      <c r="H15" s="29"/>
      <c r="I15" s="99"/>
      <c r="J15" s="99"/>
      <c r="K15" s="167"/>
      <c r="L15" s="71"/>
    </row>
    <row r="16" spans="1:12" ht="13.5" customHeight="1">
      <c r="A16" s="94"/>
      <c r="B16" s="95"/>
      <c r="C16" s="95"/>
      <c r="D16" s="96"/>
      <c r="E16" s="96"/>
      <c r="F16" s="96"/>
      <c r="G16" s="96"/>
      <c r="H16" s="29" t="s">
        <v>112</v>
      </c>
      <c r="I16" s="99"/>
      <c r="J16" s="99"/>
      <c r="K16" s="167"/>
      <c r="L16" s="66">
        <f>L17</f>
        <v>2200000</v>
      </c>
    </row>
    <row r="17" spans="1:12" ht="13.5" customHeight="1">
      <c r="A17" s="94"/>
      <c r="B17" s="95"/>
      <c r="C17" s="95"/>
      <c r="D17" s="96"/>
      <c r="E17" s="96"/>
      <c r="F17" s="96"/>
      <c r="G17" s="96"/>
      <c r="H17" s="29"/>
      <c r="I17" s="99"/>
      <c r="J17" s="99"/>
      <c r="K17" s="168"/>
      <c r="L17" s="71">
        <v>2200000</v>
      </c>
    </row>
    <row r="18" spans="1:12" ht="13.5" customHeight="1">
      <c r="A18" s="94"/>
      <c r="B18" s="95"/>
      <c r="C18" s="95"/>
      <c r="D18" s="96"/>
      <c r="E18" s="96"/>
      <c r="F18" s="96"/>
      <c r="G18" s="96"/>
      <c r="H18" s="29"/>
      <c r="I18" s="99"/>
      <c r="J18" s="99"/>
      <c r="K18" s="168"/>
      <c r="L18" s="71"/>
    </row>
    <row r="19" spans="1:12" ht="13.5" customHeight="1">
      <c r="A19" s="94"/>
      <c r="B19" s="95"/>
      <c r="C19" s="95"/>
      <c r="D19" s="96"/>
      <c r="E19" s="96"/>
      <c r="F19" s="96"/>
      <c r="G19" s="96"/>
      <c r="H19" s="29" t="s">
        <v>168</v>
      </c>
      <c r="I19" s="99"/>
      <c r="J19" s="99"/>
      <c r="K19" s="168"/>
      <c r="L19" s="66">
        <f>L20</f>
        <v>200000</v>
      </c>
    </row>
    <row r="20" spans="1:12" ht="13.5" customHeight="1">
      <c r="A20" s="94"/>
      <c r="B20" s="95"/>
      <c r="C20" s="95"/>
      <c r="D20" s="96"/>
      <c r="E20" s="96"/>
      <c r="F20" s="96"/>
      <c r="G20" s="96"/>
      <c r="H20" s="29"/>
      <c r="I20" s="99"/>
      <c r="J20" s="99"/>
      <c r="K20" s="168"/>
      <c r="L20" s="71">
        <v>200000</v>
      </c>
    </row>
    <row r="21" spans="1:12" ht="13.5" customHeight="1">
      <c r="A21" s="94"/>
      <c r="B21" s="95"/>
      <c r="C21" s="95"/>
      <c r="D21" s="96"/>
      <c r="E21" s="96"/>
      <c r="F21" s="96"/>
      <c r="G21" s="96"/>
      <c r="H21" s="29"/>
      <c r="I21" s="99"/>
      <c r="J21" s="99"/>
      <c r="K21" s="168"/>
      <c r="L21" s="71"/>
    </row>
    <row r="22" spans="1:12" ht="13.5" customHeight="1">
      <c r="A22" s="94"/>
      <c r="B22" s="95"/>
      <c r="C22" s="95"/>
      <c r="D22" s="96"/>
      <c r="E22" s="96"/>
      <c r="F22" s="96"/>
      <c r="G22" s="96"/>
      <c r="H22" s="29" t="s">
        <v>169</v>
      </c>
      <c r="I22" s="99"/>
      <c r="J22" s="99"/>
      <c r="K22" s="168"/>
      <c r="L22" s="66">
        <f>L23</f>
        <v>150000</v>
      </c>
    </row>
    <row r="23" spans="1:12" ht="13.5" customHeight="1">
      <c r="A23" s="94"/>
      <c r="B23" s="95"/>
      <c r="C23" s="95"/>
      <c r="D23" s="96"/>
      <c r="E23" s="96"/>
      <c r="F23" s="96"/>
      <c r="G23" s="96"/>
      <c r="H23" s="29"/>
      <c r="I23" s="99"/>
      <c r="J23" s="99"/>
      <c r="K23" s="168"/>
      <c r="L23" s="71">
        <v>150000</v>
      </c>
    </row>
    <row r="24" spans="1:12" ht="13.5" customHeight="1">
      <c r="A24" s="94"/>
      <c r="B24" s="95"/>
      <c r="C24" s="95"/>
      <c r="D24" s="96"/>
      <c r="E24" s="96"/>
      <c r="F24" s="96"/>
      <c r="G24" s="96"/>
      <c r="H24" s="29"/>
      <c r="I24" s="99"/>
      <c r="J24" s="99"/>
      <c r="K24" s="168"/>
      <c r="L24" s="71"/>
    </row>
    <row r="25" spans="1:12" ht="13.5" customHeight="1">
      <c r="A25" s="94"/>
      <c r="B25" s="95"/>
      <c r="C25" s="95"/>
      <c r="D25" s="96"/>
      <c r="E25" s="96"/>
      <c r="F25" s="96"/>
      <c r="G25" s="96"/>
      <c r="H25" s="29" t="s">
        <v>170</v>
      </c>
      <c r="I25" s="99"/>
      <c r="J25" s="99"/>
      <c r="K25" s="168"/>
      <c r="L25" s="66">
        <f>L26</f>
        <v>1000000</v>
      </c>
    </row>
    <row r="26" spans="1:12" ht="13.5" customHeight="1">
      <c r="A26" s="94"/>
      <c r="B26" s="95"/>
      <c r="C26" s="95"/>
      <c r="D26" s="96"/>
      <c r="E26" s="96"/>
      <c r="F26" s="96"/>
      <c r="G26" s="96"/>
      <c r="H26" s="29"/>
      <c r="I26" s="99"/>
      <c r="J26" s="99"/>
      <c r="K26" s="168"/>
      <c r="L26" s="71">
        <v>1000000</v>
      </c>
    </row>
    <row r="27" spans="1:12" ht="13.5" customHeight="1">
      <c r="A27" s="94"/>
      <c r="B27" s="95"/>
      <c r="C27" s="95"/>
      <c r="D27" s="96"/>
      <c r="E27" s="96"/>
      <c r="F27" s="96"/>
      <c r="G27" s="96"/>
      <c r="H27" s="29"/>
      <c r="I27" s="99"/>
      <c r="J27" s="99"/>
      <c r="K27" s="168"/>
      <c r="L27" s="71"/>
    </row>
    <row r="28" spans="1:12" ht="13.5" customHeight="1">
      <c r="A28" s="94"/>
      <c r="B28" s="95"/>
      <c r="C28" s="95"/>
      <c r="D28" s="96"/>
      <c r="E28" s="96"/>
      <c r="F28" s="96"/>
      <c r="G28" s="96"/>
      <c r="H28" s="29" t="s">
        <v>171</v>
      </c>
      <c r="I28" s="99"/>
      <c r="J28" s="99"/>
      <c r="K28" s="168"/>
      <c r="L28" s="66">
        <f>L29</f>
        <v>200000</v>
      </c>
    </row>
    <row r="29" spans="1:12" ht="13.5" customHeight="1">
      <c r="A29" s="94"/>
      <c r="B29" s="95"/>
      <c r="C29" s="95"/>
      <c r="D29" s="96"/>
      <c r="E29" s="96"/>
      <c r="F29" s="96"/>
      <c r="G29" s="96"/>
      <c r="H29" s="29"/>
      <c r="I29" s="99"/>
      <c r="J29" s="99"/>
      <c r="K29" s="168"/>
      <c r="L29" s="71">
        <v>200000</v>
      </c>
    </row>
    <row r="30" spans="1:12" ht="13.5" customHeight="1">
      <c r="A30" s="94"/>
      <c r="B30" s="95"/>
      <c r="C30" s="95"/>
      <c r="D30" s="96"/>
      <c r="E30" s="96"/>
      <c r="F30" s="96"/>
      <c r="G30" s="96"/>
      <c r="H30" s="97"/>
      <c r="I30" s="99"/>
      <c r="J30" s="99"/>
      <c r="K30" s="167"/>
      <c r="L30" s="71"/>
    </row>
    <row r="31" spans="1:12" ht="13.5" customHeight="1">
      <c r="A31" s="40"/>
      <c r="B31" s="3"/>
      <c r="C31" s="92" t="s">
        <v>93</v>
      </c>
      <c r="D31" s="35">
        <v>318470</v>
      </c>
      <c r="E31" s="85">
        <f>L31</f>
        <v>950000</v>
      </c>
      <c r="F31" s="85">
        <f>E31-D31</f>
        <v>631530</v>
      </c>
      <c r="G31" s="86">
        <f>F31/D31</f>
        <v>1.9830125286526203</v>
      </c>
      <c r="H31" s="93"/>
      <c r="I31" s="93"/>
      <c r="J31" s="93"/>
      <c r="K31" s="93"/>
      <c r="L31" s="57">
        <f>L32+L35+L38+L41+L44</f>
        <v>950000</v>
      </c>
    </row>
    <row r="32" spans="1:12" ht="13.5" customHeight="1">
      <c r="A32" s="94"/>
      <c r="B32" s="95"/>
      <c r="C32" s="95"/>
      <c r="D32" s="96"/>
      <c r="E32" s="96"/>
      <c r="F32" s="96"/>
      <c r="G32" s="96"/>
      <c r="H32" s="29" t="s">
        <v>113</v>
      </c>
      <c r="I32" s="97"/>
      <c r="J32" s="97"/>
      <c r="K32" s="155"/>
      <c r="L32" s="66">
        <f>L33</f>
        <v>0</v>
      </c>
    </row>
    <row r="33" spans="1:12" ht="13.5" customHeight="1">
      <c r="A33" s="94"/>
      <c r="B33" s="95"/>
      <c r="C33" s="95"/>
      <c r="D33" s="96"/>
      <c r="E33" s="96"/>
      <c r="F33" s="96"/>
      <c r="G33" s="96"/>
      <c r="H33" s="29"/>
      <c r="I33" s="99"/>
      <c r="J33" s="99"/>
      <c r="K33" s="167"/>
      <c r="L33" s="71">
        <v>0</v>
      </c>
    </row>
    <row r="34" spans="1:12" ht="13.5" customHeight="1">
      <c r="A34" s="94"/>
      <c r="B34" s="95"/>
      <c r="C34" s="95"/>
      <c r="D34" s="96"/>
      <c r="E34" s="96"/>
      <c r="F34" s="96"/>
      <c r="G34" s="96"/>
      <c r="H34" s="29"/>
      <c r="I34" s="99"/>
      <c r="J34" s="99"/>
      <c r="K34" s="167"/>
      <c r="L34" s="71"/>
    </row>
    <row r="35" spans="1:12" ht="13.5" customHeight="1">
      <c r="A35" s="94"/>
      <c r="B35" s="95"/>
      <c r="C35" s="95"/>
      <c r="D35" s="96"/>
      <c r="E35" s="96"/>
      <c r="F35" s="96"/>
      <c r="G35" s="96"/>
      <c r="H35" s="29" t="s">
        <v>154</v>
      </c>
      <c r="I35" s="99"/>
      <c r="J35" s="99"/>
      <c r="K35" s="167"/>
      <c r="L35" s="66">
        <f>L36</f>
        <v>600000</v>
      </c>
    </row>
    <row r="36" spans="1:12" ht="13.5" customHeight="1">
      <c r="A36" s="94"/>
      <c r="B36" s="95"/>
      <c r="C36" s="95"/>
      <c r="D36" s="96"/>
      <c r="E36" s="96"/>
      <c r="F36" s="96"/>
      <c r="G36" s="96"/>
      <c r="H36" s="29"/>
      <c r="I36" s="99"/>
      <c r="J36" s="99"/>
      <c r="K36" s="168"/>
      <c r="L36" s="71">
        <v>600000</v>
      </c>
    </row>
    <row r="37" spans="1:20" s="104" customFormat="1" ht="13.5" customHeight="1">
      <c r="A37" s="94"/>
      <c r="B37" s="95"/>
      <c r="C37" s="95"/>
      <c r="D37" s="96"/>
      <c r="E37" s="96"/>
      <c r="F37" s="96"/>
      <c r="G37" s="96"/>
      <c r="H37" s="29"/>
      <c r="I37" s="99"/>
      <c r="J37" s="99"/>
      <c r="K37" s="167"/>
      <c r="L37" s="71"/>
      <c r="M37" s="97"/>
      <c r="N37" s="97"/>
      <c r="O37" s="97"/>
      <c r="P37" s="97"/>
      <c r="Q37" s="97"/>
      <c r="R37" s="97"/>
      <c r="S37" s="97"/>
      <c r="T37" s="97"/>
    </row>
    <row r="38" spans="1:12" ht="13.5" customHeight="1">
      <c r="A38" s="94"/>
      <c r="B38" s="95"/>
      <c r="C38" s="95"/>
      <c r="D38" s="96"/>
      <c r="E38" s="96"/>
      <c r="F38" s="96"/>
      <c r="G38" s="96"/>
      <c r="H38" s="29" t="s">
        <v>172</v>
      </c>
      <c r="I38" s="99"/>
      <c r="J38" s="99"/>
      <c r="K38" s="167"/>
      <c r="L38" s="66">
        <f>L39</f>
        <v>100000</v>
      </c>
    </row>
    <row r="39" spans="1:12" ht="13.5" customHeight="1">
      <c r="A39" s="94"/>
      <c r="B39" s="95"/>
      <c r="C39" s="95"/>
      <c r="D39" s="96"/>
      <c r="E39" s="96"/>
      <c r="F39" s="96"/>
      <c r="G39" s="96"/>
      <c r="H39" s="29"/>
      <c r="I39" s="99"/>
      <c r="J39" s="99"/>
      <c r="K39" s="169"/>
      <c r="L39" s="71">
        <v>100000</v>
      </c>
    </row>
    <row r="40" spans="1:12" ht="13.5" customHeight="1">
      <c r="A40" s="94"/>
      <c r="B40" s="95"/>
      <c r="C40" s="95"/>
      <c r="D40" s="96"/>
      <c r="E40" s="96"/>
      <c r="F40" s="96"/>
      <c r="G40" s="96"/>
      <c r="H40" s="29"/>
      <c r="I40" s="99"/>
      <c r="J40" s="99"/>
      <c r="K40" s="167"/>
      <c r="L40" s="71"/>
    </row>
    <row r="41" spans="1:12" ht="13.5" customHeight="1">
      <c r="A41" s="94"/>
      <c r="B41" s="95"/>
      <c r="C41" s="95"/>
      <c r="D41" s="96"/>
      <c r="E41" s="96" t="s">
        <v>129</v>
      </c>
      <c r="F41" s="202"/>
      <c r="G41" s="96"/>
      <c r="H41" s="29" t="s">
        <v>173</v>
      </c>
      <c r="I41" s="99"/>
      <c r="J41" s="100"/>
      <c r="K41" s="167"/>
      <c r="L41" s="66">
        <f>L42</f>
        <v>150000</v>
      </c>
    </row>
    <row r="42" spans="1:12" ht="13.5" customHeight="1">
      <c r="A42" s="154"/>
      <c r="B42" s="95"/>
      <c r="C42" s="95"/>
      <c r="D42" s="96"/>
      <c r="E42" s="96"/>
      <c r="F42" s="97"/>
      <c r="G42" s="96"/>
      <c r="H42" s="29"/>
      <c r="I42" s="97"/>
      <c r="J42" s="97"/>
      <c r="K42" s="155"/>
      <c r="L42" s="71">
        <v>150000</v>
      </c>
    </row>
    <row r="43" spans="1:12" ht="13.5" customHeight="1">
      <c r="A43" s="154"/>
      <c r="B43" s="95"/>
      <c r="C43" s="95"/>
      <c r="D43" s="96"/>
      <c r="E43" s="96"/>
      <c r="F43" s="97"/>
      <c r="G43" s="96"/>
      <c r="H43" s="29"/>
      <c r="I43" s="97"/>
      <c r="J43" s="97"/>
      <c r="K43" s="155"/>
      <c r="L43" s="71"/>
    </row>
    <row r="44" spans="1:12" ht="13.5" customHeight="1">
      <c r="A44" s="154"/>
      <c r="B44" s="95"/>
      <c r="C44" s="95"/>
      <c r="D44" s="96"/>
      <c r="E44" s="96"/>
      <c r="F44" s="97"/>
      <c r="G44" s="96"/>
      <c r="H44" s="29" t="s">
        <v>174</v>
      </c>
      <c r="I44" s="97"/>
      <c r="J44" s="97"/>
      <c r="K44" s="155"/>
      <c r="L44" s="66">
        <f>L45</f>
        <v>100000</v>
      </c>
    </row>
    <row r="45" spans="1:12" ht="13.5" customHeight="1">
      <c r="A45" s="154"/>
      <c r="B45" s="95"/>
      <c r="C45" s="95"/>
      <c r="D45" s="96"/>
      <c r="E45" s="96"/>
      <c r="F45" s="97"/>
      <c r="G45" s="96"/>
      <c r="H45" s="29"/>
      <c r="I45" s="97"/>
      <c r="J45" s="97"/>
      <c r="K45" s="155"/>
      <c r="L45" s="71">
        <v>100000</v>
      </c>
    </row>
    <row r="46" spans="1:12" ht="13.5" customHeight="1" thickBot="1">
      <c r="A46" s="218"/>
      <c r="B46" s="105"/>
      <c r="C46" s="105"/>
      <c r="D46" s="310"/>
      <c r="E46" s="310"/>
      <c r="F46" s="311"/>
      <c r="G46" s="310"/>
      <c r="H46" s="381"/>
      <c r="I46" s="311"/>
      <c r="J46" s="311"/>
      <c r="K46" s="312"/>
      <c r="L46" s="313"/>
    </row>
    <row r="47" spans="1:12" ht="13.5" customHeight="1">
      <c r="A47" s="155"/>
      <c r="B47" s="155"/>
      <c r="C47" s="155"/>
      <c r="D47" s="97"/>
      <c r="E47" s="97"/>
      <c r="F47" s="97"/>
      <c r="G47" s="97"/>
      <c r="I47" s="99"/>
      <c r="J47" s="100"/>
      <c r="K47" s="167"/>
      <c r="L47" s="201"/>
    </row>
    <row r="48" spans="2:8" ht="13.5" customHeight="1">
      <c r="B48" s="155"/>
      <c r="C48" s="155"/>
      <c r="D48" s="97"/>
      <c r="E48" s="97"/>
      <c r="G48" s="97"/>
      <c r="H48" s="97"/>
    </row>
    <row r="49" ht="13.5" customHeight="1"/>
    <row r="50" ht="13.5" customHeight="1"/>
    <row r="51" ht="13.5" customHeight="1"/>
  </sheetData>
  <sheetProtection/>
  <mergeCells count="5">
    <mergeCell ref="H1:L2"/>
    <mergeCell ref="A1:A2"/>
    <mergeCell ref="B1:B2"/>
    <mergeCell ref="C1:C2"/>
    <mergeCell ref="F1:G1"/>
  </mergeCells>
  <printOptions horizontalCentered="1" verticalCentered="1"/>
  <pageMargins left="0.54" right="0.7480314960629921" top="0.984251968503937" bottom="0.984251968503937" header="0.5118110236220472" footer="0.5118110236220472"/>
  <pageSetup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SheetLayoutView="100" zoomScalePageLayoutView="0" workbookViewId="0" topLeftCell="C1">
      <selection activeCell="D25" sqref="D25"/>
    </sheetView>
  </sheetViews>
  <sheetFormatPr defaultColWidth="8.88671875" defaultRowHeight="13.5"/>
  <cols>
    <col min="1" max="2" width="7.6640625" style="0" bestFit="1" customWidth="1"/>
    <col min="3" max="3" width="14.88671875" style="0" bestFit="1" customWidth="1"/>
    <col min="4" max="4" width="15.10546875" style="0" customWidth="1"/>
    <col min="5" max="5" width="16.21484375" style="0" customWidth="1"/>
    <col min="6" max="6" width="11.5546875" style="0" customWidth="1"/>
    <col min="7" max="7" width="10.99609375" style="0" bestFit="1" customWidth="1"/>
    <col min="8" max="8" width="14.88671875" style="0" bestFit="1" customWidth="1"/>
    <col min="9" max="9" width="10.99609375" style="0" bestFit="1" customWidth="1"/>
    <col min="11" max="11" width="6.77734375" style="0" bestFit="1" customWidth="1"/>
    <col min="12" max="12" width="11.77734375" style="0" bestFit="1" customWidth="1"/>
  </cols>
  <sheetData>
    <row r="1" spans="1:12" ht="19.5" customHeight="1">
      <c r="A1" s="462" t="s">
        <v>11</v>
      </c>
      <c r="B1" s="464" t="s">
        <v>8</v>
      </c>
      <c r="C1" s="466" t="s">
        <v>9</v>
      </c>
      <c r="D1" s="114" t="s">
        <v>200</v>
      </c>
      <c r="E1" s="114" t="s">
        <v>201</v>
      </c>
      <c r="F1" s="468" t="s">
        <v>10</v>
      </c>
      <c r="G1" s="464"/>
      <c r="H1" s="456" t="s">
        <v>183</v>
      </c>
      <c r="I1" s="457"/>
      <c r="J1" s="457"/>
      <c r="K1" s="458"/>
      <c r="L1" s="459"/>
    </row>
    <row r="2" spans="1:12" ht="19.5" customHeight="1">
      <c r="A2" s="463"/>
      <c r="B2" s="465"/>
      <c r="C2" s="467"/>
      <c r="D2" s="82" t="s">
        <v>27</v>
      </c>
      <c r="E2" s="82" t="s">
        <v>2</v>
      </c>
      <c r="F2" s="82" t="s">
        <v>14</v>
      </c>
      <c r="G2" s="82" t="s">
        <v>15</v>
      </c>
      <c r="H2" s="469"/>
      <c r="I2" s="460"/>
      <c r="J2" s="460"/>
      <c r="K2" s="460"/>
      <c r="L2" s="461"/>
    </row>
    <row r="3" spans="1:12" ht="19.5" customHeight="1">
      <c r="A3" s="40" t="s">
        <v>13</v>
      </c>
      <c r="B3" s="3" t="s">
        <v>13</v>
      </c>
      <c r="C3" s="92" t="s">
        <v>94</v>
      </c>
      <c r="D3" s="35">
        <v>448300</v>
      </c>
      <c r="E3" s="373">
        <f>L3</f>
        <v>1350000</v>
      </c>
      <c r="F3" s="85">
        <f>E3-D3</f>
        <v>901700</v>
      </c>
      <c r="G3" s="86">
        <f>F3/D3</f>
        <v>2.0113763105063573</v>
      </c>
      <c r="H3" s="236"/>
      <c r="I3" s="93"/>
      <c r="J3" s="93"/>
      <c r="K3" s="93"/>
      <c r="L3" s="57">
        <f>L5+L8</f>
        <v>1350000</v>
      </c>
    </row>
    <row r="4" spans="1:12" ht="19.5" customHeight="1">
      <c r="A4" s="94"/>
      <c r="B4" s="95"/>
      <c r="C4" s="95"/>
      <c r="D4" s="28"/>
      <c r="E4" s="28"/>
      <c r="F4" s="28"/>
      <c r="G4" s="28"/>
      <c r="H4" s="237" t="s">
        <v>202</v>
      </c>
      <c r="I4" s="99"/>
      <c r="J4" s="99"/>
      <c r="K4" s="101"/>
      <c r="L4" s="71"/>
    </row>
    <row r="5" spans="1:12" ht="19.5" customHeight="1">
      <c r="A5" s="94"/>
      <c r="B5" s="95"/>
      <c r="C5" s="95"/>
      <c r="D5" s="28"/>
      <c r="E5" s="28"/>
      <c r="F5" s="28"/>
      <c r="G5" s="28"/>
      <c r="H5" s="237"/>
      <c r="I5" s="99"/>
      <c r="J5" s="165"/>
      <c r="K5" s="164"/>
      <c r="L5" s="66">
        <f>L6</f>
        <v>900000</v>
      </c>
    </row>
    <row r="6" spans="1:12" ht="19.5" customHeight="1">
      <c r="A6" s="94"/>
      <c r="B6" s="95"/>
      <c r="C6" s="95"/>
      <c r="D6" s="28"/>
      <c r="E6" s="28"/>
      <c r="F6" s="28"/>
      <c r="G6" s="28"/>
      <c r="H6" s="237"/>
      <c r="I6" s="340"/>
      <c r="J6" s="188">
        <v>300000</v>
      </c>
      <c r="K6" s="341">
        <v>3</v>
      </c>
      <c r="L6" s="342">
        <f>J6*K6</f>
        <v>900000</v>
      </c>
    </row>
    <row r="7" spans="1:12" ht="19.5" customHeight="1">
      <c r="A7" s="94"/>
      <c r="B7" s="95"/>
      <c r="C7" s="95"/>
      <c r="D7" s="28"/>
      <c r="E7" s="28"/>
      <c r="F7" s="28"/>
      <c r="G7" s="28"/>
      <c r="H7" s="237" t="s">
        <v>203</v>
      </c>
      <c r="I7" s="99"/>
      <c r="J7" s="99"/>
      <c r="K7" s="101"/>
      <c r="L7" s="71"/>
    </row>
    <row r="8" spans="1:12" ht="19.5" customHeight="1">
      <c r="A8" s="94"/>
      <c r="B8" s="95"/>
      <c r="C8" s="95"/>
      <c r="D8" s="28"/>
      <c r="E8" s="28"/>
      <c r="F8" s="28"/>
      <c r="G8" s="28"/>
      <c r="H8" s="237"/>
      <c r="I8" s="99"/>
      <c r="J8" s="99"/>
      <c r="K8" s="163"/>
      <c r="L8" s="66">
        <f>L9</f>
        <v>450000</v>
      </c>
    </row>
    <row r="9" spans="1:12" ht="19.5" customHeight="1">
      <c r="A9" s="94"/>
      <c r="B9" s="95"/>
      <c r="C9" s="95"/>
      <c r="D9" s="28"/>
      <c r="E9" s="28"/>
      <c r="F9" s="28"/>
      <c r="G9" s="28"/>
      <c r="H9" s="237"/>
      <c r="I9" s="99"/>
      <c r="J9" s="188">
        <v>150000</v>
      </c>
      <c r="K9" s="341">
        <v>3</v>
      </c>
      <c r="L9" s="342">
        <f>J9*K9</f>
        <v>450000</v>
      </c>
    </row>
    <row r="10" spans="1:12" ht="19.5" customHeight="1">
      <c r="A10" s="94"/>
      <c r="B10" s="95"/>
      <c r="C10" s="3" t="s">
        <v>136</v>
      </c>
      <c r="D10" s="24">
        <v>823000</v>
      </c>
      <c r="E10" s="24">
        <f>L10</f>
        <v>1000000</v>
      </c>
      <c r="F10" s="85">
        <f>E10-D10</f>
        <v>177000</v>
      </c>
      <c r="G10" s="86">
        <f>F10/D10</f>
        <v>0.21506682867557717</v>
      </c>
      <c r="H10" s="238"/>
      <c r="I10" s="93"/>
      <c r="J10" s="104"/>
      <c r="K10" s="234"/>
      <c r="L10" s="57">
        <f>L11</f>
        <v>1000000</v>
      </c>
    </row>
    <row r="11" spans="1:12" ht="19.5" customHeight="1">
      <c r="A11" s="94"/>
      <c r="B11" s="95"/>
      <c r="C11" s="141"/>
      <c r="D11" s="28"/>
      <c r="E11" s="28"/>
      <c r="F11" s="28"/>
      <c r="G11" s="28"/>
      <c r="H11" s="237" t="s">
        <v>157</v>
      </c>
      <c r="I11" s="188"/>
      <c r="J11" s="341"/>
      <c r="K11" s="343"/>
      <c r="L11" s="324">
        <v>1000000</v>
      </c>
    </row>
    <row r="12" spans="1:12" ht="19.5" customHeight="1">
      <c r="A12" s="94"/>
      <c r="B12" s="95"/>
      <c r="C12" s="3" t="s">
        <v>191</v>
      </c>
      <c r="D12" s="366">
        <v>0</v>
      </c>
      <c r="E12" s="373">
        <f>L12</f>
        <v>800000</v>
      </c>
      <c r="F12" s="85">
        <f>E12-D12</f>
        <v>800000</v>
      </c>
      <c r="G12" s="86"/>
      <c r="H12" s="131"/>
      <c r="I12" s="470"/>
      <c r="J12" s="471"/>
      <c r="K12" s="472"/>
      <c r="L12" s="57">
        <f>L13</f>
        <v>800000</v>
      </c>
    </row>
    <row r="13" spans="1:12" ht="19.5" customHeight="1">
      <c r="A13" s="94"/>
      <c r="B13" s="95"/>
      <c r="C13" s="141"/>
      <c r="D13" s="28"/>
      <c r="E13" s="28"/>
      <c r="F13" s="28"/>
      <c r="G13" s="28"/>
      <c r="H13" s="391" t="s">
        <v>204</v>
      </c>
      <c r="I13" s="138"/>
      <c r="J13" s="138"/>
      <c r="K13" s="139"/>
      <c r="L13" s="76">
        <v>800000</v>
      </c>
    </row>
    <row r="14" spans="1:12" ht="19.5" customHeight="1">
      <c r="A14" s="40" t="s">
        <v>114</v>
      </c>
      <c r="B14" s="3" t="s">
        <v>76</v>
      </c>
      <c r="C14" s="3" t="s">
        <v>107</v>
      </c>
      <c r="D14" s="373">
        <v>0</v>
      </c>
      <c r="E14" s="373">
        <v>500000</v>
      </c>
      <c r="F14" s="85">
        <f>E14-D14</f>
        <v>500000</v>
      </c>
      <c r="G14" s="86"/>
      <c r="H14" s="239" t="s">
        <v>124</v>
      </c>
      <c r="I14" s="148"/>
      <c r="J14" s="148"/>
      <c r="K14" s="149"/>
      <c r="L14" s="57">
        <f>L15</f>
        <v>500000</v>
      </c>
    </row>
    <row r="15" spans="1:12" ht="19.5" customHeight="1">
      <c r="A15" s="89"/>
      <c r="B15" s="31"/>
      <c r="C15" s="155"/>
      <c r="D15" s="374"/>
      <c r="E15" s="374"/>
      <c r="F15" s="390"/>
      <c r="G15" s="150"/>
      <c r="H15" s="239"/>
      <c r="I15" s="148"/>
      <c r="J15" s="148"/>
      <c r="K15" s="149"/>
      <c r="L15" s="76">
        <v>500000</v>
      </c>
    </row>
    <row r="16" spans="1:12" ht="19.5" customHeight="1">
      <c r="A16" s="89"/>
      <c r="B16" s="31"/>
      <c r="C16" s="155"/>
      <c r="D16" s="374"/>
      <c r="E16" s="374"/>
      <c r="F16" s="375"/>
      <c r="G16" s="320"/>
      <c r="H16" s="240"/>
      <c r="I16" s="226"/>
      <c r="J16" s="226"/>
      <c r="K16" s="226"/>
      <c r="L16" s="227">
        <f>L17</f>
        <v>5702980</v>
      </c>
    </row>
    <row r="17" spans="1:12" ht="19.5" customHeight="1">
      <c r="A17" s="411" t="s">
        <v>125</v>
      </c>
      <c r="B17" s="3" t="s">
        <v>126</v>
      </c>
      <c r="C17" s="235" t="s">
        <v>127</v>
      </c>
      <c r="D17" s="376">
        <v>15062330</v>
      </c>
      <c r="E17" s="376">
        <f>L16</f>
        <v>5702980</v>
      </c>
      <c r="F17" s="377">
        <f>E17-D17</f>
        <v>-9359350</v>
      </c>
      <c r="G17" s="378">
        <f>F17/D17</f>
        <v>-0.6213746478798433</v>
      </c>
      <c r="H17" s="240" t="s">
        <v>131</v>
      </c>
      <c r="I17" s="226"/>
      <c r="J17" s="226"/>
      <c r="K17" s="392"/>
      <c r="L17" s="66">
        <v>5702980</v>
      </c>
    </row>
    <row r="18" spans="1:12" ht="19.5" customHeight="1">
      <c r="A18" s="136"/>
      <c r="B18" s="31"/>
      <c r="C18" s="219"/>
      <c r="D18" s="379"/>
      <c r="E18" s="379"/>
      <c r="F18" s="379"/>
      <c r="G18" s="379"/>
      <c r="H18" s="393"/>
      <c r="I18" s="394"/>
      <c r="J18" s="394"/>
      <c r="K18" s="394"/>
      <c r="L18" s="395"/>
    </row>
    <row r="19" spans="1:12" ht="19.5" customHeight="1" thickBot="1">
      <c r="A19" s="412"/>
      <c r="B19" s="413"/>
      <c r="C19" s="157"/>
      <c r="D19" s="380"/>
      <c r="E19" s="380"/>
      <c r="F19" s="380"/>
      <c r="G19" s="380"/>
      <c r="H19" s="241"/>
      <c r="I19" s="153"/>
      <c r="J19" s="153"/>
      <c r="K19" s="153"/>
      <c r="L19" s="158"/>
    </row>
    <row r="20" spans="1:2" ht="13.5">
      <c r="A20" s="154"/>
      <c r="B20" s="155"/>
    </row>
    <row r="21" spans="1:2" ht="13.5">
      <c r="A21" s="154"/>
      <c r="B21" s="155"/>
    </row>
    <row r="22" spans="1:2" ht="13.5">
      <c r="A22" s="154"/>
      <c r="B22" s="155"/>
    </row>
    <row r="23" spans="1:2" ht="13.5">
      <c r="A23" s="136"/>
      <c r="B23" s="134"/>
    </row>
    <row r="24" spans="1:2" ht="13.5">
      <c r="A24" s="154"/>
      <c r="B24" s="155"/>
    </row>
    <row r="25" spans="1:2" ht="13.5">
      <c r="A25" s="154"/>
      <c r="B25" s="155"/>
    </row>
    <row r="26" spans="1:2" ht="13.5">
      <c r="A26" s="154"/>
      <c r="B26" s="155"/>
    </row>
    <row r="27" spans="1:2" ht="13.5">
      <c r="A27" s="154"/>
      <c r="B27" s="155"/>
    </row>
    <row r="28" spans="1:2" ht="13.5">
      <c r="A28" s="154"/>
      <c r="B28" s="155"/>
    </row>
    <row r="29" spans="1:2" ht="13.5">
      <c r="A29" s="154"/>
      <c r="B29" s="155"/>
    </row>
    <row r="30" spans="1:2" ht="13.5">
      <c r="A30" s="154"/>
      <c r="B30" s="155"/>
    </row>
    <row r="31" spans="1:2" ht="13.5">
      <c r="A31" s="154"/>
      <c r="B31" s="155"/>
    </row>
    <row r="32" spans="1:2" ht="13.5">
      <c r="A32" s="154"/>
      <c r="B32" s="155"/>
    </row>
    <row r="33" spans="1:2" ht="13.5">
      <c r="A33" s="154"/>
      <c r="B33" s="155"/>
    </row>
    <row r="34" spans="1:2" ht="13.5">
      <c r="A34" s="154"/>
      <c r="B34" s="155"/>
    </row>
    <row r="35" spans="1:2" ht="13.5">
      <c r="A35" s="154"/>
      <c r="B35" s="155"/>
    </row>
    <row r="36" spans="1:2" ht="13.5">
      <c r="A36" s="154"/>
      <c r="B36" s="155"/>
    </row>
    <row r="37" spans="1:2" ht="13.5">
      <c r="A37" s="154"/>
      <c r="B37" s="155"/>
    </row>
    <row r="38" spans="1:2" ht="13.5">
      <c r="A38" s="154"/>
      <c r="B38" s="155"/>
    </row>
    <row r="39" spans="1:2" ht="13.5">
      <c r="A39" s="136"/>
      <c r="B39" s="134"/>
    </row>
  </sheetData>
  <sheetProtection/>
  <mergeCells count="5">
    <mergeCell ref="H1:L2"/>
    <mergeCell ref="A1:A2"/>
    <mergeCell ref="B1:B2"/>
    <mergeCell ref="C1:C2"/>
    <mergeCell ref="F1:G1"/>
  </mergeCells>
  <printOptions/>
  <pageMargins left="0.75" right="0.75" top="1" bottom="1" header="0.5" footer="0.5"/>
  <pageSetup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이상민</cp:lastModifiedBy>
  <cp:lastPrinted>2009-12-10T06:00:50Z</cp:lastPrinted>
  <dcterms:created xsi:type="dcterms:W3CDTF">1997-01-10T04:21:27Z</dcterms:created>
  <dcterms:modified xsi:type="dcterms:W3CDTF">2009-12-10T06:38:36Z</dcterms:modified>
  <cp:category/>
  <cp:version/>
  <cp:contentType/>
  <cp:contentStatus/>
</cp:coreProperties>
</file>